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tabRatio="601"/>
  </bookViews>
  <sheets>
    <sheet name="总概算表" sheetId="7" r:id="rId1"/>
    <sheet name="综合概算表-汇总" sheetId="14" state="hidden" r:id="rId2"/>
    <sheet name="宁夏方舱医院（第五强制隔离戒毒所改造）建设项目 " sheetId="6" state="hidden" r:id="rId3"/>
    <sheet name="污水处理设备清单" sheetId="11" state="hidden" r:id="rId4"/>
    <sheet name="消防提升" sheetId="13" state="hidden" r:id="rId5"/>
    <sheet name="信息工程软硬件设施" sheetId="10" state="hidden" r:id="rId6"/>
    <sheet name="设施设备物资配置" sheetId="12" state="hidden" r:id="rId7"/>
  </sheets>
  <definedNames>
    <definedName name="_xlnm.Print_Titles" localSheetId="2">'宁夏方舱医院（第五强制隔离戒毒所改造）建设项目 '!$1:$4</definedName>
  </definedNames>
  <calcPr calcId="144525" fullCalcOnLoad="1"/>
</workbook>
</file>

<file path=xl/sharedStrings.xml><?xml version="1.0" encoding="utf-8"?>
<sst xmlns="http://schemas.openxmlformats.org/spreadsheetml/2006/main" count="933" uniqueCount="487">
  <si>
    <t>宁夏方舱医院（第五强制隔离戒毒所改造）建设项目调整概算表</t>
  </si>
  <si>
    <t>序
号</t>
  </si>
  <si>
    <r>
      <t>项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目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名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称</t>
    </r>
  </si>
  <si>
    <t>原批准概算</t>
  </si>
  <si>
    <t>调整后概算</t>
  </si>
  <si>
    <t>概算增减额（万元）</t>
  </si>
  <si>
    <t>调整原因</t>
  </si>
  <si>
    <t>数量         （㎡）</t>
  </si>
  <si>
    <t>金额           （万元）</t>
  </si>
  <si>
    <t>数量（㎡）</t>
  </si>
  <si>
    <t>一</t>
  </si>
  <si>
    <t>工程费用</t>
  </si>
  <si>
    <t>按照《新冠肺炎方舱医院设置管理规范（第二版）》要求，新增以下建设内容：
1.应新增室内外广播及线路；
2.应在卫生间淋浴间内部增设扶手；
3.应为每张床位增设电源插座。</t>
  </si>
  <si>
    <t>二</t>
  </si>
  <si>
    <t>工程建设其他费用</t>
  </si>
  <si>
    <t>1.增加建设内容导致的相应的其他取费增加。
2.增加医疗物资第三方审计报告费用1.5万。</t>
  </si>
  <si>
    <t>三</t>
  </si>
  <si>
    <t>预备费</t>
  </si>
  <si>
    <t>增加建设内容导致的相应的预备费增加。</t>
  </si>
  <si>
    <t>四</t>
  </si>
  <si>
    <t>消防提升改造</t>
  </si>
  <si>
    <t>按照自治区政府决策增加实施。</t>
  </si>
  <si>
    <t>五</t>
  </si>
  <si>
    <t>信息工程软硬件设施</t>
  </si>
  <si>
    <t>为提升宁夏方舱医院信息化项目的安全性，增加加密建设内容。</t>
  </si>
  <si>
    <t>六</t>
  </si>
  <si>
    <t>设施设备采购</t>
  </si>
  <si>
    <t>本次调整概算只将设施设备采购费用纳入项目总概算。</t>
  </si>
  <si>
    <t>总计</t>
  </si>
  <si>
    <t>综合概算表-汇总对比</t>
  </si>
  <si>
    <t xml:space="preserve">工程项目：宁夏方舱医院（第五强制隔离戒毒所改造）建设项目 </t>
  </si>
  <si>
    <t>序号</t>
  </si>
  <si>
    <t>项目名称</t>
  </si>
  <si>
    <t>主要超支原因</t>
  </si>
  <si>
    <t>金额（万元）</t>
  </si>
  <si>
    <t>增加基建二期工程：对比《新冠肺炎方舱医院设置管理规范（第二版）》要求
1.需新增室内外广播及线路
2.需在卫生间淋浴间内部设置扶手；
3.需为每张床位安装电源插座</t>
  </si>
  <si>
    <t>一）</t>
  </si>
  <si>
    <t>基建一期</t>
  </si>
  <si>
    <t>楼宇改造部分</t>
  </si>
  <si>
    <t>新建部分</t>
  </si>
  <si>
    <t>室外配套工程</t>
  </si>
  <si>
    <t>综合布线</t>
  </si>
  <si>
    <t>二）</t>
  </si>
  <si>
    <t>基建二期</t>
  </si>
  <si>
    <t>每床位增加插座及线路</t>
  </si>
  <si>
    <t>室内外广播系统及线路</t>
  </si>
  <si>
    <t>公共卫生间淋浴间都增加儿童及老年人双层扶手</t>
  </si>
  <si>
    <t>工程建设其它费用</t>
  </si>
  <si>
    <t>项目建设管理费</t>
  </si>
  <si>
    <t>增加基建二期工程导致的相应的其他取费增加</t>
  </si>
  <si>
    <t>设计费</t>
  </si>
  <si>
    <t>监理费</t>
  </si>
  <si>
    <t>招标控制价及清单编制费用</t>
  </si>
  <si>
    <t>招标代理服务费</t>
  </si>
  <si>
    <t>竣工结算审查及竣工决算编审费</t>
  </si>
  <si>
    <t>跟踪审计费用</t>
  </si>
  <si>
    <t>检验试验费</t>
  </si>
  <si>
    <t>施工图审查费</t>
  </si>
  <si>
    <t>环评费</t>
  </si>
  <si>
    <t>第三方财务决算审核报告</t>
  </si>
  <si>
    <t>增加医疗物资第三方审计报告费用</t>
  </si>
  <si>
    <t>增加基建二期工程导致的相应的预备费增加</t>
  </si>
  <si>
    <t>增加密码产品项目，用于网络及数据安全保护设备（安全认证网关1台、数据安全网关1台等），增加投资</t>
  </si>
  <si>
    <t>设施设备物资配置</t>
  </si>
  <si>
    <t>实际发生减少</t>
  </si>
  <si>
    <t>七</t>
  </si>
  <si>
    <t>综合概算表</t>
  </si>
  <si>
    <t>概算价值（万元）</t>
  </si>
  <si>
    <t>技术经济指标（元/m2）</t>
  </si>
  <si>
    <t>占投资额(%)</t>
  </si>
  <si>
    <t>建筑工程</t>
  </si>
  <si>
    <t>安装工程</t>
  </si>
  <si>
    <t>设备购置</t>
  </si>
  <si>
    <t>其他费用</t>
  </si>
  <si>
    <t>合计</t>
  </si>
  <si>
    <t>单位</t>
  </si>
  <si>
    <t>数量</t>
  </si>
  <si>
    <t>单位价值</t>
  </si>
  <si>
    <r>
      <t>m</t>
    </r>
    <r>
      <rPr>
        <vertAlign val="superscript"/>
        <sz val="10"/>
        <rFont val="Times New Roman"/>
        <charset val="134"/>
      </rPr>
      <t>2</t>
    </r>
  </si>
  <si>
    <t>（一）</t>
  </si>
  <si>
    <t>一号楼局部改造</t>
  </si>
  <si>
    <t>二号楼局部改造</t>
  </si>
  <si>
    <t>AB门局部改造洗澡间</t>
  </si>
  <si>
    <t>九、十号楼隔断工程</t>
  </si>
  <si>
    <t>各楼宇增设插座</t>
  </si>
  <si>
    <t>项</t>
  </si>
  <si>
    <t>各楼宇增设多口手机充电USB</t>
  </si>
  <si>
    <t>个</t>
  </si>
  <si>
    <t>患者生活用水设备（7号、8号、9号、10号楼配置电开水器）</t>
  </si>
  <si>
    <t>台</t>
  </si>
  <si>
    <t>检验设备间送排风系统安装（检验设备间安装送排内高效过滤器132个）</t>
  </si>
  <si>
    <t>更换地漏</t>
  </si>
  <si>
    <t>更换感应式水龙头</t>
  </si>
  <si>
    <t>增加管道消毒器</t>
  </si>
  <si>
    <t>套</t>
  </si>
  <si>
    <t>新建预检分诊楼</t>
  </si>
  <si>
    <t>给排水及消防工程</t>
  </si>
  <si>
    <t>采暖及通风工程</t>
  </si>
  <si>
    <t>电气工程</t>
  </si>
  <si>
    <t>新建浴室、公共卫生间</t>
  </si>
  <si>
    <t>新建医疗废物中转站</t>
  </si>
  <si>
    <t>热水锅炉房</t>
  </si>
  <si>
    <t>m2</t>
  </si>
  <si>
    <t>锅炉设备安装</t>
  </si>
  <si>
    <t>设备间</t>
  </si>
  <si>
    <t>新建一体化污水处理泵站（日处理量为1000m³）</t>
  </si>
  <si>
    <t>调节池</t>
  </si>
  <si>
    <t>m³</t>
  </si>
  <si>
    <t>污泥池</t>
  </si>
  <si>
    <t>消毒池</t>
  </si>
  <si>
    <t>格栅井</t>
  </si>
  <si>
    <t>雨水收集池</t>
  </si>
  <si>
    <t>污水一体化处理设备安装（详见后附污水一体化处理设备清单）</t>
  </si>
  <si>
    <t>新建化粪池</t>
  </si>
  <si>
    <t>三）</t>
  </si>
  <si>
    <t>室外供暖管道</t>
  </si>
  <si>
    <t>m</t>
  </si>
  <si>
    <t>室外给排水管网</t>
  </si>
  <si>
    <t>室外电气管网</t>
  </si>
  <si>
    <t>污水在线监测</t>
  </si>
  <si>
    <t>新建操场</t>
  </si>
  <si>
    <t>局部绿化</t>
  </si>
  <si>
    <t>新增硬化</t>
  </si>
  <si>
    <t>四）</t>
  </si>
  <si>
    <t>（二）</t>
  </si>
  <si>
    <t>万元</t>
  </si>
  <si>
    <t>取费基数</t>
  </si>
  <si>
    <t>费率</t>
  </si>
  <si>
    <t>消防提升</t>
  </si>
  <si>
    <t>1000T污水处理一体化设备清单一览表</t>
  </si>
  <si>
    <t>货物名称</t>
  </si>
  <si>
    <t>型号规格</t>
  </si>
  <si>
    <t>技术参数</t>
  </si>
  <si>
    <t>单价（元）</t>
  </si>
  <si>
    <t>合计（万元）</t>
  </si>
  <si>
    <t>污泥提升系统</t>
  </si>
  <si>
    <t>污水提升格栅装置</t>
  </si>
  <si>
    <t>优质配套</t>
  </si>
  <si>
    <t>孔径5mm，不锈钢</t>
  </si>
  <si>
    <t>调节池提升泵</t>
  </si>
  <si>
    <t>潜污泵</t>
  </si>
  <si>
    <r>
      <t>Q=250m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rgb="FF000000"/>
        <rFont val="宋体"/>
        <charset val="134"/>
      </rPr>
      <t xml:space="preserve">/h；H=18m </t>
    </r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P=22kW</t>
    </r>
  </si>
  <si>
    <t>投入式液位器</t>
  </si>
  <si>
    <t>4-20mA</t>
  </si>
  <si>
    <t>排泥系统</t>
  </si>
  <si>
    <t>电动阀门</t>
  </si>
  <si>
    <t>DN200，DC24V执行器</t>
  </si>
  <si>
    <t>DN15，DC24V执行器</t>
  </si>
  <si>
    <t>生化系统</t>
  </si>
  <si>
    <t>曝气风机</t>
  </si>
  <si>
    <t>国产优质</t>
  </si>
  <si>
    <t>40.0kW 380V</t>
  </si>
  <si>
    <t>止回阀</t>
  </si>
  <si>
    <t>DN200</t>
  </si>
  <si>
    <t>生物填料架、填料及曝气装置</t>
  </si>
  <si>
    <t>304不锈钢，1.0×0.8×1.6m</t>
  </si>
  <si>
    <t>变频器</t>
  </si>
  <si>
    <t>额定输出功率45kW</t>
  </si>
  <si>
    <t>压力传感器</t>
  </si>
  <si>
    <t>投入式温度传感器</t>
  </si>
  <si>
    <t>溶氧电极、模块</t>
  </si>
  <si>
    <t>PH电极、模块</t>
  </si>
  <si>
    <t>MLSS传感器</t>
  </si>
  <si>
    <r>
      <t xml:space="preserve">（自清洗）不锈钢材质 </t>
    </r>
    <r>
      <rPr>
        <sz val="11"/>
        <color rgb="FF000000"/>
        <rFont val="宋体"/>
        <charset val="134"/>
      </rPr>
      <t xml:space="preserve">            </t>
    </r>
    <r>
      <rPr>
        <sz val="11"/>
        <color rgb="FF000000"/>
        <rFont val="宋体"/>
        <charset val="134"/>
      </rPr>
      <t>0-20000mg/L；RS485</t>
    </r>
  </si>
  <si>
    <t>产水系统</t>
  </si>
  <si>
    <t>生化出水电动阀门</t>
  </si>
  <si>
    <t>DN300 DC24V执行器,不锈钢</t>
  </si>
  <si>
    <t>过滤系统</t>
  </si>
  <si>
    <t>气洗风机</t>
  </si>
  <si>
    <t>18.5kW 380V</t>
  </si>
  <si>
    <t>DN125</t>
  </si>
  <si>
    <t>水洗泵</t>
  </si>
  <si>
    <r>
      <t xml:space="preserve"> Q=350m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rgb="FF000000"/>
        <rFont val="宋体"/>
        <charset val="134"/>
      </rPr>
      <t>/h  H=15m  P=22kW</t>
    </r>
  </si>
  <si>
    <t>滤帽、滤料机组件</t>
  </si>
  <si>
    <t>滤料：石英砂</t>
  </si>
  <si>
    <t>不锈钢，20m，4-20mA</t>
  </si>
  <si>
    <t>高效滤池池体</t>
  </si>
  <si>
    <r>
      <t xml:space="preserve"> </t>
    </r>
    <r>
      <rPr>
        <sz val="10.5"/>
        <color rgb="FF000000"/>
        <rFont val="宋体"/>
        <charset val="134"/>
      </rPr>
      <t>304不锈钢材质</t>
    </r>
  </si>
  <si>
    <t>消毒系统</t>
  </si>
  <si>
    <t>加药泵</t>
  </si>
  <si>
    <t>隔膜计量泵PVDF材质</t>
  </si>
  <si>
    <t>加药桶</t>
  </si>
  <si>
    <t>容积1000L PE塑料</t>
  </si>
  <si>
    <t>四氟防腐，4-20mA</t>
  </si>
  <si>
    <t>自控系统</t>
  </si>
  <si>
    <t>PLC控制器</t>
  </si>
  <si>
    <t>可编程控制器</t>
  </si>
  <si>
    <t>具备自动控制电机、远程智能化控制等功能</t>
  </si>
  <si>
    <t>组</t>
  </si>
  <si>
    <t>自动控制软件</t>
  </si>
  <si>
    <t>配套软件</t>
  </si>
  <si>
    <t>具备远程自控控制的编程软件；远程操作功能，自动统计处理水量、电耗等参数</t>
  </si>
  <si>
    <t>远程监控软件</t>
  </si>
  <si>
    <t>实现无人值守，设备任何一个部件发生故障能够自动报警及准确显示故障点</t>
  </si>
  <si>
    <t>后台控制系统</t>
  </si>
  <si>
    <t>远程操作功能，生化阶段精确控制实现主要水质 COD、氨氮不达标不出水的目标，具有溶解氧、PH 值、污泥浓度、温度、液位实时波形图反映运行参数的变化功能，并且在后台服务器中储存6 个月的原始数据</t>
  </si>
  <si>
    <t>控制柜</t>
  </si>
  <si>
    <t>正泰、欧姆龙、西门子等电器元件 不锈钢柜体</t>
  </si>
  <si>
    <t>八</t>
  </si>
  <si>
    <t>出水系统</t>
  </si>
  <si>
    <t>出水泵</t>
  </si>
  <si>
    <r>
      <t>Q=100m</t>
    </r>
    <r>
      <rPr>
        <vertAlign val="superscript"/>
        <sz val="11"/>
        <color indexed="8"/>
        <rFont val="Times New Roman"/>
        <charset val="134"/>
      </rPr>
      <t>3</t>
    </r>
    <r>
      <rPr>
        <sz val="11"/>
        <color indexed="8"/>
        <rFont val="Times New Roman"/>
        <charset val="134"/>
      </rPr>
      <t>/h</t>
    </r>
    <r>
      <rPr>
        <sz val="11"/>
        <color rgb="FF000000"/>
        <rFont val="宋体"/>
        <charset val="134"/>
      </rPr>
      <t>，</t>
    </r>
    <r>
      <rPr>
        <sz val="11"/>
        <color indexed="8"/>
        <rFont val="Times New Roman"/>
        <charset val="134"/>
      </rPr>
      <t>H=10m</t>
    </r>
    <r>
      <rPr>
        <sz val="11"/>
        <color rgb="FF000000"/>
        <rFont val="宋体"/>
        <charset val="134"/>
      </rPr>
      <t>，</t>
    </r>
    <r>
      <rPr>
        <sz val="11"/>
        <color indexed="8"/>
        <rFont val="Times New Roman"/>
        <charset val="134"/>
      </rPr>
      <t>N=7.5kW</t>
    </r>
  </si>
  <si>
    <t>九</t>
  </si>
  <si>
    <t>设备主体系统</t>
  </si>
  <si>
    <t>一体化设备箱体</t>
  </si>
  <si>
    <t>304不锈钢、33.3m×10.3m×3.25m（长×宽×高）</t>
  </si>
  <si>
    <t>配套电线、电缆</t>
  </si>
  <si>
    <t>满足工艺需求</t>
  </si>
  <si>
    <t>批</t>
  </si>
  <si>
    <t>配套管、管件、阀门</t>
  </si>
  <si>
    <t>7#楼</t>
  </si>
  <si>
    <t>面积（平米）</t>
  </si>
  <si>
    <t>单价(元）</t>
  </si>
  <si>
    <t>新增火灾报警系统</t>
  </si>
  <si>
    <t>新增喷淋系统</t>
  </si>
  <si>
    <t>走廊吊顶拆除恢复</t>
  </si>
  <si>
    <t>局部墙面拆除恢复</t>
  </si>
  <si>
    <t>墙体\楼板开洞等</t>
  </si>
  <si>
    <t>满堂脚手架</t>
  </si>
  <si>
    <t>局部线缆破坏及灯具拆除安装</t>
  </si>
  <si>
    <t>成品设施保护费</t>
  </si>
  <si>
    <t xml:space="preserve">防火玻璃挡烟垂壁 </t>
  </si>
  <si>
    <t>拆除新做消防救援窗及局部修补</t>
  </si>
  <si>
    <t>增加原窗户手动开启装置</t>
  </si>
  <si>
    <t>3个</t>
  </si>
  <si>
    <t>8#楼</t>
  </si>
  <si>
    <t>吊顶拆除恢复</t>
  </si>
  <si>
    <t>9#楼</t>
  </si>
  <si>
    <t>72个</t>
  </si>
  <si>
    <t>电动挡烟垂壁</t>
  </si>
  <si>
    <t>10#楼</t>
  </si>
  <si>
    <t>32个</t>
  </si>
  <si>
    <t>1#楼</t>
  </si>
  <si>
    <t>2#楼</t>
  </si>
  <si>
    <t>监控</t>
  </si>
  <si>
    <t>数量（个）</t>
  </si>
  <si>
    <t>摄像头（包含线路）</t>
  </si>
  <si>
    <t>室外管线接入</t>
  </si>
  <si>
    <t>长度（m)</t>
  </si>
  <si>
    <t>火灾报警外线(原管已预埋，只考虑穿线的费用，接至3#行政楼）</t>
  </si>
  <si>
    <t>喷淋外线（原管网已有，只，考虑就近接入7#、8#楼）</t>
  </si>
  <si>
    <t>一.</t>
  </si>
  <si>
    <t>工程费合计（万元）</t>
  </si>
  <si>
    <t>二.</t>
  </si>
  <si>
    <t>工程建设其他费用（万元）-按8%暂列(含建设单位管理费、设计费、监理费、招标代理费、预结算费等前期费用）</t>
  </si>
  <si>
    <t>预备费（万元）-按5%暂列</t>
  </si>
  <si>
    <t>总合计</t>
  </si>
  <si>
    <t>信息化项目软硬件清单</t>
  </si>
  <si>
    <t>类型</t>
  </si>
  <si>
    <t>名称</t>
  </si>
  <si>
    <t>单价（万元）</t>
  </si>
  <si>
    <t>备注</t>
  </si>
  <si>
    <t>终端设备</t>
  </si>
  <si>
    <t>电脑工作站</t>
  </si>
  <si>
    <t>标配；病区、行政办公使用</t>
  </si>
  <si>
    <t>高配；医技科室使用</t>
  </si>
  <si>
    <t>笔记本电脑</t>
  </si>
  <si>
    <t>预检分诊、户外登记使用</t>
  </si>
  <si>
    <t>激光打印机</t>
  </si>
  <si>
    <t>病区、医技科室使用</t>
  </si>
  <si>
    <t>条码打印机</t>
  </si>
  <si>
    <t>护士站使用</t>
  </si>
  <si>
    <t>瓶贴打印机</t>
  </si>
  <si>
    <t>凭条打印机</t>
  </si>
  <si>
    <t>药房、登记处使用</t>
  </si>
  <si>
    <t>针式打印机</t>
  </si>
  <si>
    <t>登记、药房使用</t>
  </si>
  <si>
    <t>彩色喷墨打印机</t>
  </si>
  <si>
    <t>打印超声报告</t>
  </si>
  <si>
    <t>碎纸机</t>
  </si>
  <si>
    <t>行政办公使用</t>
  </si>
  <si>
    <t>多功能复印机</t>
  </si>
  <si>
    <t>行政办公使用，文印室用</t>
  </si>
  <si>
    <t>打印复印一体机</t>
  </si>
  <si>
    <t>扫码枪</t>
  </si>
  <si>
    <t>身份证读卡器</t>
  </si>
  <si>
    <t>登记处使用</t>
  </si>
  <si>
    <t>移动查房车</t>
  </si>
  <si>
    <t>病区使用。配备UPS，支持wifi</t>
  </si>
  <si>
    <t>智慧屏</t>
  </si>
  <si>
    <t>教学、培训用</t>
  </si>
  <si>
    <t>院区间视频会议(行政楼)</t>
  </si>
  <si>
    <t>与院本部互联及控制软件</t>
  </si>
  <si>
    <t>卫健委、基层会诊(行政楼)</t>
  </si>
  <si>
    <t>与全区医疗机构互联</t>
  </si>
  <si>
    <t>政府办公厅视频(行政楼)</t>
  </si>
  <si>
    <t>与卫健委互联</t>
  </si>
  <si>
    <t>病区会诊(全区会诊平台)</t>
  </si>
  <si>
    <t>病区与会诊室互联</t>
  </si>
  <si>
    <t>会诊室显示系统</t>
  </si>
  <si>
    <t>大屏、处理器、智能笔等</t>
  </si>
  <si>
    <t>会议扩音系统</t>
  </si>
  <si>
    <t>音箱、话筒、功放、调音台等</t>
  </si>
  <si>
    <t>会议室会议系统</t>
  </si>
  <si>
    <t>会议主机、充电箱、机柜等</t>
  </si>
  <si>
    <t>机房硬件</t>
  </si>
  <si>
    <t>服务器资源</t>
  </si>
  <si>
    <t>院区分布式服务器。5台超融合节点</t>
  </si>
  <si>
    <t>存储资源</t>
  </si>
  <si>
    <t>院区存储（8套）</t>
  </si>
  <si>
    <t>安全资源</t>
  </si>
  <si>
    <t>服务器、终端安全防护软件</t>
  </si>
  <si>
    <t>业务软件</t>
  </si>
  <si>
    <t>HIS医疗核心系统</t>
  </si>
  <si>
    <t>包括患者管理、住院、药房、药库、病案、医技管理，医生站、护士站、电子病历等</t>
  </si>
  <si>
    <t>LIS实验室管理系统</t>
  </si>
  <si>
    <t>支持10台设备和移动核酸车对接</t>
  </si>
  <si>
    <t>PACS医学影像系统</t>
  </si>
  <si>
    <t>支持3台设备对接(DR/CT）</t>
  </si>
  <si>
    <t>床旁心电系统(含28台心电终端)</t>
  </si>
  <si>
    <t>包括28套心电终端，2台/病区(组)</t>
  </si>
  <si>
    <t>超声工作站</t>
  </si>
  <si>
    <t>支持2台超声设备对接</t>
  </si>
  <si>
    <t>数据监测与管理</t>
  </si>
  <si>
    <t>会诊中心显示收治情况</t>
  </si>
  <si>
    <t>系统对接</t>
  </si>
  <si>
    <t>与委平台相关系统对接</t>
  </si>
  <si>
    <t>通信专线</t>
  </si>
  <si>
    <t>互联网专线(2年)</t>
  </si>
  <si>
    <t>带宽500M，租用2年；随用随开</t>
  </si>
  <si>
    <t>政务网专线(2年)</t>
  </si>
  <si>
    <t>带宽100M，租用2年；随用随开</t>
  </si>
  <si>
    <t>本部核心网互联专线(2年)</t>
  </si>
  <si>
    <t>500M专线，租用2年；随用随开</t>
  </si>
  <si>
    <t>5G 定制专网(2年)</t>
  </si>
  <si>
    <t>租用2年；移动CT、移动核酸车使用；随用随开</t>
  </si>
  <si>
    <t>其他</t>
  </si>
  <si>
    <t>合   计</t>
  </si>
  <si>
    <t>1220.25万元</t>
  </si>
  <si>
    <t>设施设备物资配置预算清单</t>
  </si>
  <si>
    <t>医疗设备公共使用平台</t>
  </si>
  <si>
    <t>设备名称</t>
  </si>
  <si>
    <t>预算单价（万元）</t>
  </si>
  <si>
    <t>预算总价（万元）</t>
  </si>
  <si>
    <t>除颤仪</t>
  </si>
  <si>
    <t>监护仪</t>
  </si>
  <si>
    <t>呼吸机</t>
  </si>
  <si>
    <t>心肺复苏仪</t>
  </si>
  <si>
    <t>输液泵</t>
  </si>
  <si>
    <t>微量注射泵</t>
  </si>
  <si>
    <t>床旁连续性血液透析滤过系统</t>
  </si>
  <si>
    <t>支气管镜系统</t>
  </si>
  <si>
    <t>软式内镜清洗消毒机</t>
  </si>
  <si>
    <t>小计</t>
  </si>
  <si>
    <t>各单元抢救区设备</t>
  </si>
  <si>
    <t>电动负压吸引器</t>
  </si>
  <si>
    <t>各层抢救区2台</t>
  </si>
  <si>
    <t>心电图机</t>
  </si>
  <si>
    <t>各层抢救区1台</t>
  </si>
  <si>
    <t>医用电子血压计</t>
  </si>
  <si>
    <t>血糖仪</t>
  </si>
  <si>
    <t>高流量湿化治疗仪</t>
  </si>
  <si>
    <t>立式氧气瓶</t>
  </si>
  <si>
    <t>瓶</t>
  </si>
  <si>
    <t>各层抢救区2瓶</t>
  </si>
  <si>
    <t>可视喉镜</t>
  </si>
  <si>
    <t>各层抢救区1个</t>
  </si>
  <si>
    <t>抢救车</t>
  </si>
  <si>
    <t>辆</t>
  </si>
  <si>
    <t>每个抢救区2个</t>
  </si>
  <si>
    <t>急救转运床</t>
  </si>
  <si>
    <t>每个抢救区4个</t>
  </si>
  <si>
    <t>各单元普通病区设备</t>
  </si>
  <si>
    <t>每个医疗组2台</t>
  </si>
  <si>
    <t>每个医疗组1台</t>
  </si>
  <si>
    <t>便携式血氧仪</t>
  </si>
  <si>
    <t>空气消毒机</t>
  </si>
  <si>
    <t>每层医护工作区2台</t>
  </si>
  <si>
    <t>床单位消毒机</t>
  </si>
  <si>
    <t>消毒柜</t>
  </si>
  <si>
    <t>每层病区1台</t>
  </si>
  <si>
    <t>移动紫外线灯</t>
  </si>
  <si>
    <t>治疗车</t>
  </si>
  <si>
    <t>瞳孔笔</t>
  </si>
  <si>
    <t>每个医疗组2个</t>
  </si>
  <si>
    <t>体温计</t>
  </si>
  <si>
    <t>每床1个，共400个</t>
  </si>
  <si>
    <t>听诊器</t>
  </si>
  <si>
    <t>每个医疗组1个</t>
  </si>
  <si>
    <t>甩体温计</t>
  </si>
  <si>
    <t>轮椅</t>
  </si>
  <si>
    <t>每平层2个</t>
  </si>
  <si>
    <t>雾化器</t>
  </si>
  <si>
    <t>病床</t>
  </si>
  <si>
    <t>全楼病区</t>
  </si>
  <si>
    <t>屏风</t>
  </si>
  <si>
    <t>电瓶车</t>
  </si>
  <si>
    <t>微波炉</t>
  </si>
  <si>
    <t>医护工作站设施设备</t>
  </si>
  <si>
    <t>固定电话机</t>
  </si>
  <si>
    <t>部</t>
  </si>
  <si>
    <t>每层2部</t>
  </si>
  <si>
    <t>对讲机</t>
  </si>
  <si>
    <t>智能手机</t>
  </si>
  <si>
    <t>呼叫扩音系统</t>
  </si>
  <si>
    <t>每层1套</t>
  </si>
  <si>
    <t>可折叠办公桌</t>
  </si>
  <si>
    <t>每层10个左右，材质可擦拭消毒</t>
  </si>
  <si>
    <t>可折叠办公椅</t>
  </si>
  <si>
    <t>把</t>
  </si>
  <si>
    <t>医技区检查化验药房设备</t>
  </si>
  <si>
    <t>车载移动CT</t>
  </si>
  <si>
    <t>64排128层</t>
  </si>
  <si>
    <t>双板DR</t>
  </si>
  <si>
    <t>便携式彩色超声系统</t>
  </si>
  <si>
    <t>含心脏、腹部、血管、神经系统等检查探头</t>
  </si>
  <si>
    <t>动态心电图</t>
  </si>
  <si>
    <t>含工作站、采集盒</t>
  </si>
  <si>
    <t>移动核酸检测车</t>
  </si>
  <si>
    <t>备选</t>
  </si>
  <si>
    <t>全自动血细胞分析仪</t>
  </si>
  <si>
    <t>测速100标本/小时以上</t>
  </si>
  <si>
    <t>全自动尿液分析仪</t>
  </si>
  <si>
    <t>测速240标本/小时以上</t>
  </si>
  <si>
    <t>全自动粪便分析仪</t>
  </si>
  <si>
    <t>全自动血凝分析仪</t>
  </si>
  <si>
    <t>测速300标本/小时以上</t>
  </si>
  <si>
    <t>快速免疫分析仪</t>
  </si>
  <si>
    <t>心梗三项及降钙素指标</t>
  </si>
  <si>
    <t>床旁血气分析仪</t>
  </si>
  <si>
    <t>血气</t>
  </si>
  <si>
    <t>全自动生化分析仪</t>
  </si>
  <si>
    <t>测速600标本/小时以上</t>
  </si>
  <si>
    <t>生物安全柜</t>
  </si>
  <si>
    <t>标本转运箱</t>
  </si>
  <si>
    <t>离心机</t>
  </si>
  <si>
    <t>振荡器</t>
  </si>
  <si>
    <t>纯水机</t>
  </si>
  <si>
    <t>高温高压消毒锅</t>
  </si>
  <si>
    <t>冷藏冰箱</t>
  </si>
  <si>
    <t>低温冰箱</t>
  </si>
  <si>
    <t>质控品保存</t>
  </si>
  <si>
    <t>试剂存储货架</t>
  </si>
  <si>
    <t>移液器</t>
  </si>
  <si>
    <t>每套5个规格</t>
  </si>
  <si>
    <t>空调</t>
  </si>
  <si>
    <t>移动紫外消毒车</t>
  </si>
  <si>
    <t>UPS</t>
  </si>
  <si>
    <t>紧急喷淋</t>
  </si>
  <si>
    <t>带洗眼装置</t>
  </si>
  <si>
    <t>药品储存</t>
  </si>
  <si>
    <t>保险柜</t>
  </si>
  <si>
    <t>精麻药储存</t>
  </si>
  <si>
    <t>潜在污染区设施设备</t>
  </si>
  <si>
    <t>紫外线消毒车</t>
  </si>
  <si>
    <t>压差监测报警仪</t>
  </si>
  <si>
    <t>立式镜子</t>
  </si>
  <si>
    <t>换衣凳</t>
  </si>
  <si>
    <t>折叠桌</t>
  </si>
  <si>
    <t>立式衣柜</t>
  </si>
  <si>
    <t>120人位</t>
  </si>
  <si>
    <t xml:space="preserve"> 预检分诊设施设备</t>
  </si>
  <si>
    <t>折叠椅</t>
  </si>
  <si>
    <t>行政办公区设施设备</t>
  </si>
  <si>
    <t>办公桌</t>
  </si>
  <si>
    <t>办公椅</t>
  </si>
  <si>
    <t>固定电话</t>
  </si>
  <si>
    <t>复印机</t>
  </si>
  <si>
    <t>投影仪</t>
  </si>
  <si>
    <t>幕布</t>
  </si>
  <si>
    <t xml:space="preserve"> 床单元物资设施配置</t>
  </si>
  <si>
    <t>被子</t>
  </si>
  <si>
    <t>条</t>
  </si>
  <si>
    <t>面料：全棉，40支，白色防羽布，密度133*90；内芯：整张4D仿丝棉芯（白色）；克重：500g/㎡</t>
  </si>
  <si>
    <t>枕头</t>
  </si>
  <si>
    <t>面料：全棉，白色防羽布，40支；密度133*90，平纹；内芯：羽丝棉；重量850克</t>
  </si>
  <si>
    <t>褥子</t>
  </si>
  <si>
    <t>面料：全棉，40支；密度110*90，平纹；褥芯：整张仿丝棉；克重：600g/㎡</t>
  </si>
  <si>
    <t>床单</t>
  </si>
  <si>
    <t>涤棉，T65/C35/32S/133*72，每平方米克重不低于170g</t>
  </si>
  <si>
    <t>被罩</t>
  </si>
  <si>
    <t>枕套</t>
  </si>
  <si>
    <t>洗脸盆</t>
  </si>
  <si>
    <t>每床位2个</t>
  </si>
  <si>
    <t>电插板</t>
  </si>
  <si>
    <t>洗漱用品</t>
  </si>
  <si>
    <t>毛巾</t>
  </si>
  <si>
    <t>卫生纸</t>
  </si>
  <si>
    <t>卷</t>
  </si>
  <si>
    <t>每床位2卷</t>
  </si>
  <si>
    <t>口罩</t>
  </si>
  <si>
    <t>包</t>
  </si>
  <si>
    <t>每床位1包10个</t>
  </si>
  <si>
    <t>拖鞋</t>
  </si>
  <si>
    <t>双</t>
  </si>
  <si>
    <t>储物箱</t>
  </si>
  <si>
    <t>滑轮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</si>
</sst>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_ "/>
    <numFmt numFmtId="178" formatCode="0.00_ "/>
    <numFmt numFmtId="41" formatCode="_ * #,##0_ ;_ * \-#,##0_ ;_ * &quot;-&quot;_ ;_ @_ "/>
    <numFmt numFmtId="43" formatCode="_ * #,##0.00_ ;_ * \-#,##0.00_ ;_ * &quot;-&quot;??_ ;_ @_ "/>
    <numFmt numFmtId="179" formatCode="_ &quot;￥&quot;* #,##0_ ;_ &quot;￥&quot;* \-#,##0_ ;_ &quot;￥&quot;* \-_ ;_ @_ "/>
    <numFmt numFmtId="180" formatCode="[DBNum2][$RMB]General;[Red][DBNum2][$RMB]General"/>
    <numFmt numFmtId="181" formatCode="_ &quot;￥&quot;* #,##0.00_ ;_ &quot;￥&quot;* \-#,##0.00_ ;_ &quot;￥&quot;* \-??_ ;_ @_ "/>
  </numFmts>
  <fonts count="48">
    <font>
      <sz val="12"/>
      <name val="宋体"/>
      <charset val="134"/>
    </font>
    <font>
      <b/>
      <sz val="18"/>
      <name val="方正小标宋简体"/>
      <charset val="0"/>
    </font>
    <font>
      <b/>
      <sz val="11"/>
      <name val="宋体"/>
      <charset val="134"/>
    </font>
    <font>
      <sz val="11"/>
      <name val="仿宋_GB2312"/>
      <charset val="0"/>
    </font>
    <font>
      <b/>
      <sz val="11"/>
      <name val="仿宋_GB2312"/>
      <charset val="0"/>
    </font>
    <font>
      <sz val="11"/>
      <name val="宋体"/>
      <charset val="134"/>
    </font>
    <font>
      <sz val="14"/>
      <color rgb="FF000000"/>
      <name val="宋体"/>
      <charset val="134"/>
      <scheme val="major"/>
    </font>
    <font>
      <sz val="11"/>
      <color rgb="FF000000"/>
      <name val="新宋体"/>
      <charset val="0"/>
    </font>
    <font>
      <sz val="11"/>
      <name val="新宋体"/>
      <charset val="0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20"/>
      <name val="宋体"/>
      <charset val="134"/>
      <scheme val="major"/>
    </font>
    <font>
      <sz val="12"/>
      <name val="Times New Roman"/>
      <charset val="134"/>
    </font>
    <font>
      <sz val="11"/>
      <color indexed="4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9"/>
      <color theme="1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sz val="12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vertAlign val="superscript"/>
      <sz val="11"/>
      <color indexed="8"/>
      <name val="宋体"/>
      <charset val="134"/>
    </font>
    <font>
      <vertAlign val="superscript"/>
      <sz val="11"/>
      <color indexed="8"/>
      <name val="Times New Roman"/>
      <charset val="134"/>
    </font>
    <font>
      <sz val="11"/>
      <color indexed="8"/>
      <name val="Times New Roman"/>
      <charset val="134"/>
    </font>
    <font>
      <vertAlign val="superscript"/>
      <sz val="10"/>
      <name val="Times New Roman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true"/>
      </left>
      <right style="medium">
        <color auto="true"/>
      </right>
      <top/>
      <bottom style="medium">
        <color rgb="FF000000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</borders>
  <cellStyleXfs count="62">
    <xf numFmtId="0" fontId="0" fillId="0" borderId="0"/>
    <xf numFmtId="180" fontId="0" fillId="0" borderId="0"/>
    <xf numFmtId="180" fontId="0" fillId="0" borderId="0"/>
    <xf numFmtId="180" fontId="0" fillId="0" borderId="0"/>
    <xf numFmtId="180" fontId="0" fillId="0" borderId="0"/>
    <xf numFmtId="180" fontId="22" fillId="0" borderId="0"/>
    <xf numFmtId="180" fontId="0" fillId="0" borderId="0"/>
    <xf numFmtId="180" fontId="0" fillId="0" borderId="0"/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0" borderId="23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9" fillId="0" borderId="2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34" fillId="0" borderId="24" applyNumberFormat="false" applyFill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23" fillId="1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180" fontId="36" fillId="0" borderId="0">
      <alignment vertical="center"/>
    </xf>
    <xf numFmtId="0" fontId="33" fillId="0" borderId="0"/>
    <xf numFmtId="0" fontId="25" fillId="1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41" fillId="0" borderId="28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5" fillId="19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/>
    <xf numFmtId="0" fontId="25" fillId="4" borderId="0" applyNumberFormat="false" applyBorder="false" applyAlignment="false" applyProtection="false">
      <alignment vertical="center"/>
    </xf>
    <xf numFmtId="0" fontId="37" fillId="4" borderId="25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23" fillId="15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180" fontId="0" fillId="0" borderId="0"/>
    <xf numFmtId="0" fontId="23" fillId="14" borderId="0" applyNumberFormat="false" applyBorder="false" applyAlignment="false" applyProtection="false">
      <alignment vertical="center"/>
    </xf>
    <xf numFmtId="0" fontId="35" fillId="14" borderId="25" applyNumberFormat="false" applyAlignment="false" applyProtection="false">
      <alignment vertical="center"/>
    </xf>
    <xf numFmtId="180" fontId="0" fillId="0" borderId="0"/>
    <xf numFmtId="0" fontId="32" fillId="4" borderId="22" applyNumberFormat="false" applyAlignment="false" applyProtection="false">
      <alignment vertical="center"/>
    </xf>
    <xf numFmtId="0" fontId="31" fillId="13" borderId="21" applyNumberFormat="false" applyAlignment="false" applyProtection="false">
      <alignment vertical="center"/>
    </xf>
    <xf numFmtId="0" fontId="30" fillId="0" borderId="20" applyNumberFormat="false" applyFill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180" fontId="0" fillId="0" borderId="0"/>
    <xf numFmtId="0" fontId="23" fillId="9" borderId="0" applyNumberFormat="false" applyBorder="false" applyAlignment="false" applyProtection="false">
      <alignment vertical="center"/>
    </xf>
    <xf numFmtId="0" fontId="0" fillId="19" borderId="27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23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</cellStyleXfs>
  <cellXfs count="152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left" vertical="center"/>
    </xf>
    <xf numFmtId="0" fontId="2" fillId="0" borderId="3" xfId="0" applyFont="true" applyBorder="true" applyAlignment="true">
      <alignment horizontal="left" vertical="center"/>
    </xf>
    <xf numFmtId="0" fontId="2" fillId="0" borderId="3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/>
    </xf>
    <xf numFmtId="0" fontId="4" fillId="0" borderId="3" xfId="0" applyFont="true" applyBorder="true" applyAlignment="true">
      <alignment horizontal="left" vertical="center"/>
    </xf>
    <xf numFmtId="0" fontId="2" fillId="0" borderId="3" xfId="0" applyFont="true" applyBorder="true" applyAlignment="true">
      <alignment horizontal="left" vertical="center"/>
    </xf>
    <xf numFmtId="0" fontId="1" fillId="0" borderId="0" xfId="0" applyFont="true" applyAlignment="true">
      <alignment horizontal="center"/>
    </xf>
    <xf numFmtId="0" fontId="2" fillId="0" borderId="4" xfId="0" applyFont="true" applyBorder="true" applyAlignment="true">
      <alignment horizontal="left" vertical="center"/>
    </xf>
    <xf numFmtId="0" fontId="0" fillId="0" borderId="0" xfId="0" applyAlignment="true">
      <alignment horizontal="left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left" vertical="center"/>
    </xf>
    <xf numFmtId="0" fontId="2" fillId="0" borderId="4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vertical="center"/>
    </xf>
    <xf numFmtId="0" fontId="5" fillId="0" borderId="1" xfId="0" applyFont="true" applyBorder="true" applyAlignment="true">
      <alignment vertical="center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/>
    </xf>
    <xf numFmtId="0" fontId="6" fillId="0" borderId="5" xfId="0" applyFont="true" applyBorder="true" applyAlignment="true">
      <alignment horizontal="center"/>
    </xf>
    <xf numFmtId="0" fontId="7" fillId="0" borderId="6" xfId="0" applyFont="true" applyBorder="true" applyAlignment="true">
      <alignment horizontal="center" vertical="center"/>
    </xf>
    <xf numFmtId="0" fontId="7" fillId="0" borderId="7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/>
    </xf>
    <xf numFmtId="0" fontId="7" fillId="0" borderId="6" xfId="0" applyFont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left" vertical="center"/>
    </xf>
    <xf numFmtId="0" fontId="7" fillId="0" borderId="7" xfId="0" applyFont="true" applyBorder="true" applyAlignment="true">
      <alignment horizontal="right" vertical="center"/>
    </xf>
    <xf numFmtId="0" fontId="7" fillId="0" borderId="8" xfId="0" applyFont="true" applyBorder="true" applyAlignment="true">
      <alignment horizontal="left" vertical="center" wrapText="true"/>
    </xf>
    <xf numFmtId="0" fontId="7" fillId="0" borderId="7" xfId="0" applyFont="true" applyBorder="true" applyAlignment="true">
      <alignment horizontal="left" vertical="center" wrapText="true"/>
    </xf>
    <xf numFmtId="0" fontId="7" fillId="0" borderId="7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center" vertical="center"/>
    </xf>
    <xf numFmtId="0" fontId="7" fillId="0" borderId="7" xfId="0" applyFont="true" applyBorder="true" applyAlignment="true">
      <alignment horizontal="left" vertical="center" wrapText="true"/>
    </xf>
    <xf numFmtId="0" fontId="7" fillId="0" borderId="7" xfId="0" applyFont="true" applyBorder="true" applyAlignment="true">
      <alignment horizontal="left" vertical="center"/>
    </xf>
    <xf numFmtId="0" fontId="7" fillId="0" borderId="7" xfId="0" applyFont="true" applyBorder="true" applyAlignment="true">
      <alignment horizontal="right" vertical="center"/>
    </xf>
    <xf numFmtId="0" fontId="7" fillId="2" borderId="6" xfId="0" applyFont="true" applyFill="true" applyBorder="true" applyAlignment="true">
      <alignment horizontal="left" vertical="center"/>
    </xf>
    <xf numFmtId="0" fontId="7" fillId="2" borderId="7" xfId="0" applyFont="true" applyFill="true" applyBorder="true" applyAlignment="true">
      <alignment horizontal="left" vertical="center" wrapText="true"/>
    </xf>
    <xf numFmtId="0" fontId="7" fillId="2" borderId="7" xfId="0" applyFont="true" applyFill="true" applyBorder="true" applyAlignment="true">
      <alignment horizontal="left" vertical="center" wrapText="true"/>
    </xf>
    <xf numFmtId="0" fontId="7" fillId="2" borderId="7" xfId="0" applyFont="true" applyFill="true" applyBorder="true" applyAlignment="true">
      <alignment horizontal="left" vertical="center"/>
    </xf>
    <xf numFmtId="0" fontId="0" fillId="0" borderId="0" xfId="0" applyFont="true"/>
    <xf numFmtId="0" fontId="7" fillId="0" borderId="9" xfId="0" applyFont="true" applyBorder="true" applyAlignment="true">
      <alignment horizontal="center" vertical="center"/>
    </xf>
    <xf numFmtId="0" fontId="7" fillId="0" borderId="10" xfId="0" applyFont="true" applyBorder="true" applyAlignment="true">
      <alignment horizontal="center" vertical="center"/>
    </xf>
    <xf numFmtId="0" fontId="7" fillId="0" borderId="11" xfId="0" applyFont="true" applyBorder="true" applyAlignment="true">
      <alignment horizontal="center" vertical="center" wrapText="true"/>
    </xf>
    <xf numFmtId="0" fontId="8" fillId="0" borderId="7" xfId="0" applyFont="true" applyBorder="true" applyAlignment="true">
      <alignment horizontal="justify" vertical="center" wrapText="true"/>
    </xf>
    <xf numFmtId="0" fontId="7" fillId="0" borderId="12" xfId="0" applyFont="true" applyBorder="true" applyAlignment="true">
      <alignment horizontal="right" vertical="center"/>
    </xf>
    <xf numFmtId="0" fontId="7" fillId="0" borderId="13" xfId="0" applyFont="true" applyBorder="true" applyAlignment="true">
      <alignment horizontal="right" vertical="center"/>
    </xf>
    <xf numFmtId="0" fontId="7" fillId="0" borderId="1" xfId="0" applyFont="true" applyBorder="true" applyAlignment="true">
      <alignment horizontal="right" vertical="center"/>
    </xf>
    <xf numFmtId="0" fontId="8" fillId="0" borderId="7" xfId="0" applyFont="true" applyBorder="true" applyAlignment="true">
      <alignment horizontal="justify" vertical="center" wrapText="true"/>
    </xf>
    <xf numFmtId="0" fontId="7" fillId="2" borderId="7" xfId="0" applyFont="true" applyFill="true" applyBorder="true" applyAlignment="true">
      <alignment horizontal="right" vertical="center"/>
    </xf>
    <xf numFmtId="0" fontId="7" fillId="2" borderId="13" xfId="0" applyFont="true" applyFill="true" applyBorder="true" applyAlignment="true">
      <alignment horizontal="center" vertical="center"/>
    </xf>
    <xf numFmtId="0" fontId="7" fillId="2" borderId="7" xfId="0" applyFont="true" applyFill="true" applyBorder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/>
    </xf>
    <xf numFmtId="0" fontId="0" fillId="0" borderId="1" xfId="0" applyBorder="true"/>
    <xf numFmtId="0" fontId="0" fillId="0" borderId="1" xfId="0" applyBorder="true" applyAlignment="true">
      <alignment wrapText="true"/>
    </xf>
    <xf numFmtId="178" fontId="10" fillId="0" borderId="1" xfId="0" applyNumberFormat="true" applyFont="true" applyFill="true" applyBorder="true" applyAlignment="true">
      <alignment horizontal="center" vertical="center"/>
    </xf>
    <xf numFmtId="178" fontId="0" fillId="0" borderId="1" xfId="0" applyNumberFormat="true" applyBorder="true" applyAlignment="true">
      <alignment horizontal="center" vertical="center"/>
    </xf>
    <xf numFmtId="0" fontId="11" fillId="0" borderId="0" xfId="0" applyFont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4" fillId="3" borderId="1" xfId="0" applyFont="true" applyFill="true" applyBorder="true" applyAlignment="true">
      <alignment horizontal="center" vertical="center" wrapText="true"/>
    </xf>
    <xf numFmtId="0" fontId="12" fillId="3" borderId="1" xfId="0" applyFont="true" applyFill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5" fillId="0" borderId="1" xfId="0" applyFont="true" applyBorder="true" applyAlignment="true">
      <alignment vertical="center"/>
    </xf>
    <xf numFmtId="0" fontId="14" fillId="3" borderId="1" xfId="0" applyFont="true" applyFill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vertical="center" wrapText="true"/>
    </xf>
    <xf numFmtId="0" fontId="12" fillId="3" borderId="1" xfId="0" applyFont="true" applyFill="true" applyBorder="true" applyAlignment="true">
      <alignment horizontal="center" vertical="center"/>
    </xf>
    <xf numFmtId="0" fontId="14" fillId="3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178" fontId="12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178" fontId="0" fillId="0" borderId="1" xfId="0" applyNumberFormat="true" applyFont="true" applyBorder="true" applyAlignment="true">
      <alignment horizontal="center" vertical="center"/>
    </xf>
    <xf numFmtId="178" fontId="14" fillId="0" borderId="1" xfId="0" applyNumberFormat="true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178" fontId="14" fillId="0" borderId="1" xfId="0" applyNumberFormat="true" applyFont="true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/>
    </xf>
    <xf numFmtId="0" fontId="0" fillId="0" borderId="0" xfId="0" applyNumberFormat="true" applyAlignment="true">
      <alignment horizontal="center" vertical="center"/>
    </xf>
    <xf numFmtId="0" fontId="9" fillId="0" borderId="0" xfId="0" applyFont="true" applyAlignment="true">
      <alignment horizontal="center" vertical="center" wrapText="true"/>
    </xf>
    <xf numFmtId="0" fontId="16" fillId="0" borderId="0" xfId="0" applyFont="true" applyAlignment="true">
      <alignment horizontal="center" vertical="center" wrapText="true"/>
    </xf>
    <xf numFmtId="0" fontId="17" fillId="0" borderId="1" xfId="0" applyFont="true" applyBorder="true" applyAlignment="true">
      <alignment horizontal="left" vertical="center" wrapText="true"/>
    </xf>
    <xf numFmtId="0" fontId="17" fillId="0" borderId="14" xfId="0" applyFont="true" applyBorder="true" applyAlignment="true">
      <alignment horizontal="center" vertical="center" wrapText="true"/>
    </xf>
    <xf numFmtId="0" fontId="17" fillId="0" borderId="15" xfId="0" applyFont="true" applyBorder="true" applyAlignment="true">
      <alignment horizontal="center" vertical="center" wrapText="true"/>
    </xf>
    <xf numFmtId="176" fontId="17" fillId="0" borderId="16" xfId="0" applyNumberFormat="true" applyFont="true" applyBorder="true" applyAlignment="true">
      <alignment horizontal="center" vertical="center" wrapText="true"/>
    </xf>
    <xf numFmtId="0" fontId="17" fillId="0" borderId="17" xfId="0" applyFont="true" applyBorder="true" applyAlignment="true">
      <alignment horizontal="center" vertical="center" wrapText="true"/>
    </xf>
    <xf numFmtId="0" fontId="17" fillId="0" borderId="16" xfId="0" applyFont="true" applyBorder="true" applyAlignment="true">
      <alignment horizontal="center" vertical="center" wrapText="true"/>
    </xf>
    <xf numFmtId="176" fontId="17" fillId="0" borderId="1" xfId="0" applyNumberFormat="true" applyFont="true" applyBorder="true" applyAlignment="true">
      <alignment horizontal="center" vertical="center" wrapText="true"/>
    </xf>
    <xf numFmtId="0" fontId="18" fillId="2" borderId="1" xfId="0" applyNumberFormat="true" applyFont="true" applyFill="true" applyBorder="true" applyAlignment="true">
      <alignment horizontal="center" vertical="center" wrapText="true"/>
    </xf>
    <xf numFmtId="178" fontId="18" fillId="2" borderId="1" xfId="0" applyNumberFormat="true" applyFont="true" applyFill="true" applyBorder="true" applyAlignment="true">
      <alignment horizontal="center" vertical="center" wrapText="true"/>
    </xf>
    <xf numFmtId="0" fontId="17" fillId="2" borderId="1" xfId="0" applyNumberFormat="true" applyFont="true" applyFill="true" applyBorder="true" applyAlignment="true">
      <alignment horizontal="center" vertical="center" wrapText="true"/>
    </xf>
    <xf numFmtId="178" fontId="17" fillId="2" borderId="1" xfId="0" applyNumberFormat="true" applyFont="true" applyFill="true" applyBorder="true" applyAlignment="true">
      <alignment horizontal="center" vertical="center" wrapText="true"/>
    </xf>
    <xf numFmtId="0" fontId="19" fillId="0" borderId="18" xfId="0" applyFont="true" applyBorder="true" applyAlignment="true">
      <alignment horizontal="center" vertical="center" wrapText="true"/>
    </xf>
    <xf numFmtId="0" fontId="17" fillId="4" borderId="1" xfId="0" applyFont="true" applyFill="true" applyBorder="true" applyAlignment="true">
      <alignment horizontal="center" vertical="center" wrapText="true"/>
    </xf>
    <xf numFmtId="0" fontId="19" fillId="0" borderId="19" xfId="0" applyFont="true" applyBorder="true" applyAlignment="true">
      <alignment horizontal="center" vertical="center" wrapText="true"/>
    </xf>
    <xf numFmtId="10" fontId="18" fillId="2" borderId="1" xfId="0" applyNumberFormat="true" applyFont="true" applyFill="true" applyBorder="true" applyAlignment="true">
      <alignment horizontal="center" vertical="center" wrapText="true"/>
    </xf>
    <xf numFmtId="10" fontId="17" fillId="2" borderId="1" xfId="0" applyNumberFormat="true" applyFont="true" applyFill="true" applyBorder="true" applyAlignment="true">
      <alignment horizontal="center" vertical="center" wrapText="true"/>
    </xf>
    <xf numFmtId="0" fontId="20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7" fillId="0" borderId="1" xfId="0" applyFont="true" applyBorder="true" applyAlignment="true">
      <alignment horizontal="center" vertical="center" wrapText="true"/>
    </xf>
    <xf numFmtId="178" fontId="17" fillId="0" borderId="1" xfId="0" applyNumberFormat="true" applyFont="true" applyFill="true" applyBorder="true" applyAlignment="true">
      <alignment horizontal="center" vertical="center"/>
    </xf>
    <xf numFmtId="178" fontId="20" fillId="0" borderId="1" xfId="0" applyNumberFormat="true" applyFont="true" applyFill="true" applyBorder="true" applyAlignment="true">
      <alignment horizontal="center" vertical="center"/>
    </xf>
    <xf numFmtId="178" fontId="17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78" fontId="20" fillId="0" borderId="1" xfId="0" applyNumberFormat="true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17" fillId="2" borderId="1" xfId="0" applyNumberFormat="true" applyFont="true" applyFill="true" applyBorder="true" applyAlignment="true">
      <alignment horizontal="left" vertical="center" wrapText="true"/>
    </xf>
    <xf numFmtId="0" fontId="17" fillId="2" borderId="1" xfId="0" applyNumberFormat="true" applyFont="true" applyFill="true" applyBorder="true" applyAlignment="true">
      <alignment horizontal="center" vertical="center" wrapText="true"/>
    </xf>
    <xf numFmtId="0" fontId="21" fillId="0" borderId="0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178" fontId="0" fillId="0" borderId="1" xfId="0" applyNumberFormat="true" applyFont="true" applyFill="true" applyBorder="true" applyAlignment="true">
      <alignment horizontal="center" vertical="center"/>
    </xf>
    <xf numFmtId="178" fontId="22" fillId="0" borderId="1" xfId="0" applyNumberFormat="true" applyFont="true" applyFill="true" applyBorder="true" applyAlignment="true">
      <alignment horizontal="center" vertical="center"/>
    </xf>
    <xf numFmtId="178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178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178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178" fontId="0" fillId="0" borderId="4" xfId="0" applyNumberFormat="true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178" fontId="0" fillId="0" borderId="4" xfId="0" applyNumberFormat="true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178" fontId="22" fillId="0" borderId="1" xfId="0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177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0" fillId="0" borderId="4" xfId="0" applyFont="true" applyBorder="true" applyAlignment="true">
      <alignment horizontal="left" vertical="center" wrapText="true"/>
    </xf>
    <xf numFmtId="0" fontId="0" fillId="0" borderId="4" xfId="0" applyFont="true" applyBorder="true" applyAlignment="true">
      <alignment horizontal="left" vertical="center"/>
    </xf>
  </cellXfs>
  <cellStyles count="62">
    <cellStyle name="常规" xfId="0" builtinId="0"/>
    <cellStyle name="常规_Sheet8" xfId="1"/>
    <cellStyle name="常规 5_Sheet2 2" xfId="2"/>
    <cellStyle name="常规 2 2 2" xfId="3"/>
    <cellStyle name="常规 10 4 11" xfId="4"/>
    <cellStyle name="常规_生益电子弱电系统设备清单OK" xfId="5"/>
    <cellStyle name="0,0_x000d__x000a_NA_x000d__x000a_ 2" xfId="6"/>
    <cellStyle name="常规_Sheet10 2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60% - 强调文字颜色 4" xfId="22" builtinId="44"/>
    <cellStyle name="警告文本" xfId="23" builtinId="11"/>
    <cellStyle name="常规 109" xfId="24"/>
    <cellStyle name="Normal" xfId="25"/>
    <cellStyle name="20% - 强调文字颜色 2" xfId="26" builtinId="34"/>
    <cellStyle name="60% - 强调文字颜色 5" xfId="27" builtinId="48"/>
    <cellStyle name="标题 1" xfId="28" builtinId="16"/>
    <cellStyle name="超链接" xfId="29" builtinId="8"/>
    <cellStyle name="20% - 强调文字颜色 3" xfId="30" builtinId="38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常规 2 2" xfId="38"/>
    <cellStyle name="60% - 强调文字颜色 6" xfId="39" builtinId="52"/>
    <cellStyle name="输入" xfId="40" builtinId="20"/>
    <cellStyle name="0,0_x000d__x000a_NA_x000d__x000a_ 3" xfId="41"/>
    <cellStyle name="输出" xfId="42" builtinId="21"/>
    <cellStyle name="检查单元格" xfId="43" builtinId="23"/>
    <cellStyle name="链接单元格" xfId="44" builtinId="24"/>
    <cellStyle name="60% - 强调文字颜色 1" xfId="45" builtinId="32"/>
    <cellStyle name="常规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2" xfId="58"/>
    <cellStyle name="60% - 强调文字颜色 2" xfId="59" builtinId="36"/>
    <cellStyle name="40% - 强调文字颜色 2" xfId="60" builtinId="35"/>
    <cellStyle name="强调文字颜色 3" xfId="61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K6" sqref="K6"/>
    </sheetView>
  </sheetViews>
  <sheetFormatPr defaultColWidth="9" defaultRowHeight="15.75" outlineLevelCol="7"/>
  <cols>
    <col min="1" max="1" width="5.625" customWidth="true"/>
    <col min="2" max="2" width="19" customWidth="true"/>
    <col min="3" max="3" width="8.25" customWidth="true"/>
    <col min="4" max="4" width="13.75" customWidth="true"/>
    <col min="5" max="5" width="10.5" customWidth="true"/>
    <col min="6" max="6" width="13.625" customWidth="true"/>
    <col min="7" max="7" width="12.25" customWidth="true"/>
    <col min="8" max="8" width="39" customWidth="true"/>
  </cols>
  <sheetData>
    <row r="1" ht="40" customHeight="true" spans="1:8">
      <c r="A1" s="125" t="s">
        <v>0</v>
      </c>
      <c r="B1" s="125"/>
      <c r="C1" s="125"/>
      <c r="D1" s="125"/>
      <c r="E1" s="125"/>
      <c r="F1" s="125"/>
      <c r="G1" s="125"/>
      <c r="H1" s="125"/>
    </row>
    <row r="2" ht="32" customHeight="true" spans="1:8">
      <c r="A2" s="126" t="s">
        <v>1</v>
      </c>
      <c r="B2" s="127" t="s">
        <v>2</v>
      </c>
      <c r="C2" s="128" t="s">
        <v>3</v>
      </c>
      <c r="D2" s="129"/>
      <c r="E2" s="128" t="s">
        <v>4</v>
      </c>
      <c r="F2" s="129"/>
      <c r="G2" s="130" t="s">
        <v>5</v>
      </c>
      <c r="H2" s="143" t="s">
        <v>6</v>
      </c>
    </row>
    <row r="3" ht="44" customHeight="true" spans="1:8">
      <c r="A3" s="126"/>
      <c r="B3" s="127"/>
      <c r="C3" s="130" t="s">
        <v>7</v>
      </c>
      <c r="D3" s="130" t="s">
        <v>8</v>
      </c>
      <c r="E3" s="130" t="s">
        <v>9</v>
      </c>
      <c r="F3" s="130" t="s">
        <v>8</v>
      </c>
      <c r="G3" s="144"/>
      <c r="H3" s="145"/>
    </row>
    <row r="4" ht="99" customHeight="true" spans="1:8">
      <c r="A4" s="131" t="s">
        <v>10</v>
      </c>
      <c r="B4" s="132" t="s">
        <v>11</v>
      </c>
      <c r="C4" s="132">
        <v>19041</v>
      </c>
      <c r="D4" s="133">
        <f>'综合概算表-汇总'!D5</f>
        <v>1826.96</v>
      </c>
      <c r="E4" s="146">
        <v>19041</v>
      </c>
      <c r="F4" s="133">
        <f>'综合概算表-汇总'!F5</f>
        <v>1993.49</v>
      </c>
      <c r="G4" s="133">
        <f>'综合概算表-汇总'!G5</f>
        <v>166.53</v>
      </c>
      <c r="H4" s="147" t="s">
        <v>12</v>
      </c>
    </row>
    <row r="5" ht="51" customHeight="true" spans="1:8">
      <c r="A5" s="126" t="s">
        <v>13</v>
      </c>
      <c r="B5" s="132" t="s">
        <v>14</v>
      </c>
      <c r="C5" s="132"/>
      <c r="D5" s="133">
        <f>'综合概算表-汇总'!D15</f>
        <v>146.2085103</v>
      </c>
      <c r="E5" s="133"/>
      <c r="F5" s="133">
        <f>'综合概算表-汇总'!F15</f>
        <v>181.322184842</v>
      </c>
      <c r="G5" s="133">
        <f>'综合概算表-汇总'!G15</f>
        <v>35.113674542</v>
      </c>
      <c r="H5" s="147" t="s">
        <v>15</v>
      </c>
    </row>
    <row r="6" ht="35" customHeight="true" spans="1:8">
      <c r="A6" s="134" t="s">
        <v>16</v>
      </c>
      <c r="B6" s="135" t="s">
        <v>17</v>
      </c>
      <c r="C6" s="135"/>
      <c r="D6" s="136">
        <f>'综合概算表-汇总'!D28</f>
        <v>59.2</v>
      </c>
      <c r="E6" s="136"/>
      <c r="F6" s="136">
        <f>'综合概算表-汇总'!F28</f>
        <v>65.25</v>
      </c>
      <c r="G6" s="136">
        <f>'综合概算表-汇总'!G28</f>
        <v>6.05</v>
      </c>
      <c r="H6" s="148" t="s">
        <v>18</v>
      </c>
    </row>
    <row r="7" ht="33" customHeight="true" spans="1:8">
      <c r="A7" s="134" t="s">
        <v>19</v>
      </c>
      <c r="B7" s="135" t="s">
        <v>20</v>
      </c>
      <c r="C7" s="135"/>
      <c r="D7" s="136"/>
      <c r="E7" s="136"/>
      <c r="F7" s="136">
        <f>'综合概算表-汇总'!F29</f>
        <v>537.86</v>
      </c>
      <c r="G7" s="136">
        <f>'综合概算表-汇总'!G29</f>
        <v>537.86</v>
      </c>
      <c r="H7" s="148" t="s">
        <v>21</v>
      </c>
    </row>
    <row r="8" ht="56" customHeight="true" spans="1:8">
      <c r="A8" s="131" t="s">
        <v>22</v>
      </c>
      <c r="B8" s="132" t="s">
        <v>23</v>
      </c>
      <c r="C8" s="132"/>
      <c r="D8" s="133">
        <f>'综合概算表-汇总'!D30</f>
        <v>1170.25</v>
      </c>
      <c r="E8" s="133"/>
      <c r="F8" s="133">
        <f>'综合概算表-汇总'!F30</f>
        <v>1220.25</v>
      </c>
      <c r="G8" s="133">
        <f>'综合概算表-汇总'!G30</f>
        <v>50</v>
      </c>
      <c r="H8" s="149" t="s">
        <v>24</v>
      </c>
    </row>
    <row r="9" ht="36" customHeight="true" spans="1:8">
      <c r="A9" s="137" t="s">
        <v>25</v>
      </c>
      <c r="B9" s="138" t="s">
        <v>26</v>
      </c>
      <c r="C9" s="138"/>
      <c r="D9" s="139"/>
      <c r="E9" s="139"/>
      <c r="F9" s="139">
        <f>'综合概算表-汇总'!F31</f>
        <v>3646.46</v>
      </c>
      <c r="G9" s="139"/>
      <c r="H9" s="150" t="s">
        <v>27</v>
      </c>
    </row>
    <row r="10" ht="36" customHeight="true" spans="1:8">
      <c r="A10" s="140" t="s">
        <v>28</v>
      </c>
      <c r="B10" s="141"/>
      <c r="C10" s="141"/>
      <c r="D10" s="142">
        <f t="shared" ref="D10:G10" si="0">SUM(D4:D9)</f>
        <v>3202.6185103</v>
      </c>
      <c r="E10" s="142"/>
      <c r="F10" s="142">
        <f t="shared" si="0"/>
        <v>7644.632184842</v>
      </c>
      <c r="G10" s="142"/>
      <c r="H10" s="151"/>
    </row>
  </sheetData>
  <mergeCells count="8">
    <mergeCell ref="A1:H1"/>
    <mergeCell ref="C2:D2"/>
    <mergeCell ref="E2:F2"/>
    <mergeCell ref="A10:B10"/>
    <mergeCell ref="A2:A3"/>
    <mergeCell ref="B2:B3"/>
    <mergeCell ref="G2:G3"/>
    <mergeCell ref="H2:H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D4" sqref="D4"/>
    </sheetView>
  </sheetViews>
  <sheetFormatPr defaultColWidth="9" defaultRowHeight="15.75" outlineLevelCol="7"/>
  <cols>
    <col min="1" max="1" width="5.5" customWidth="true"/>
    <col min="2" max="2" width="35.875" customWidth="true"/>
    <col min="3" max="3" width="9" customWidth="true"/>
    <col min="4" max="4" width="10.25" customWidth="true"/>
    <col min="5" max="5" width="7.5" customWidth="true"/>
    <col min="6" max="6" width="10.375" customWidth="true"/>
    <col min="7" max="7" width="10.5" customWidth="true"/>
    <col min="8" max="8" width="35.375" customWidth="true"/>
  </cols>
  <sheetData>
    <row r="1" spans="1:8">
      <c r="A1" s="114" t="s">
        <v>29</v>
      </c>
      <c r="B1" s="115"/>
      <c r="C1" s="115"/>
      <c r="D1" s="115"/>
      <c r="E1" s="115"/>
      <c r="F1" s="115"/>
      <c r="G1" s="115"/>
      <c r="H1" s="115"/>
    </row>
    <row r="2" spans="1:8">
      <c r="A2" s="97" t="s">
        <v>30</v>
      </c>
      <c r="B2" s="97"/>
      <c r="C2" s="97"/>
      <c r="D2" s="97"/>
      <c r="E2" s="97"/>
      <c r="F2" s="97"/>
      <c r="G2" s="97"/>
      <c r="H2" s="97"/>
    </row>
    <row r="3" ht="13" customHeight="true" spans="1:8">
      <c r="A3" s="116" t="s">
        <v>31</v>
      </c>
      <c r="B3" s="116" t="s">
        <v>32</v>
      </c>
      <c r="C3" s="117" t="s">
        <v>3</v>
      </c>
      <c r="D3" s="118"/>
      <c r="E3" s="117" t="s">
        <v>4</v>
      </c>
      <c r="F3" s="118"/>
      <c r="G3" s="119" t="s">
        <v>5</v>
      </c>
      <c r="H3" s="120" t="s">
        <v>33</v>
      </c>
    </row>
    <row r="4" spans="1:8">
      <c r="A4" s="116"/>
      <c r="B4" s="116"/>
      <c r="C4" s="117" t="s">
        <v>9</v>
      </c>
      <c r="D4" s="117" t="s">
        <v>34</v>
      </c>
      <c r="E4" s="117" t="s">
        <v>9</v>
      </c>
      <c r="F4" s="117" t="s">
        <v>34</v>
      </c>
      <c r="G4" s="121"/>
      <c r="H4" s="122"/>
    </row>
    <row r="5" spans="1:8">
      <c r="A5" s="104" t="s">
        <v>10</v>
      </c>
      <c r="B5" s="104" t="s">
        <v>11</v>
      </c>
      <c r="C5" s="104"/>
      <c r="D5" s="104">
        <f>D6</f>
        <v>1826.96</v>
      </c>
      <c r="E5" s="104"/>
      <c r="F5" s="104">
        <f>F6+F11</f>
        <v>1993.49</v>
      </c>
      <c r="G5" s="104">
        <f>F5-D5</f>
        <v>166.53</v>
      </c>
      <c r="H5" s="123" t="s">
        <v>35</v>
      </c>
    </row>
    <row r="6" spans="1:8">
      <c r="A6" s="104" t="s">
        <v>36</v>
      </c>
      <c r="B6" s="104" t="s">
        <v>37</v>
      </c>
      <c r="C6" s="104">
        <v>19041</v>
      </c>
      <c r="D6" s="104">
        <f>SUM(D7:D10)</f>
        <v>1826.96</v>
      </c>
      <c r="E6" s="104">
        <v>19041</v>
      </c>
      <c r="F6" s="104">
        <f>SUM(F7:F10)</f>
        <v>1826.96</v>
      </c>
      <c r="G6" s="104"/>
      <c r="H6" s="123"/>
    </row>
    <row r="7" spans="1:8">
      <c r="A7" s="106">
        <v>1</v>
      </c>
      <c r="B7" s="106" t="s">
        <v>38</v>
      </c>
      <c r="C7" s="106">
        <v>18395</v>
      </c>
      <c r="D7" s="107">
        <f>'宁夏方舱医院（第五强制隔离戒毒所改造）建设项目 '!G7</f>
        <v>220.76</v>
      </c>
      <c r="E7" s="106">
        <v>18395</v>
      </c>
      <c r="F7" s="107">
        <f t="shared" ref="F7:F10" si="0">D7</f>
        <v>220.76</v>
      </c>
      <c r="G7" s="106"/>
      <c r="H7" s="123"/>
    </row>
    <row r="8" spans="1:8">
      <c r="A8" s="106">
        <v>2</v>
      </c>
      <c r="B8" s="106" t="s">
        <v>39</v>
      </c>
      <c r="C8" s="106">
        <v>646</v>
      </c>
      <c r="D8" s="107">
        <f>'宁夏方舱医院（第五强制隔离戒毒所改造）建设项目 '!G19</f>
        <v>784.52</v>
      </c>
      <c r="E8" s="106">
        <v>646</v>
      </c>
      <c r="F8" s="107">
        <f t="shared" si="0"/>
        <v>784.52</v>
      </c>
      <c r="G8" s="106"/>
      <c r="H8" s="123"/>
    </row>
    <row r="9" spans="1:8">
      <c r="A9" s="106">
        <v>3</v>
      </c>
      <c r="B9" s="106" t="s">
        <v>40</v>
      </c>
      <c r="C9" s="106"/>
      <c r="D9" s="107">
        <f>'宁夏方舱医院（第五强制隔离戒毒所改造）建设项目 '!G54</f>
        <v>421.68</v>
      </c>
      <c r="E9" s="106"/>
      <c r="F9" s="107">
        <f t="shared" si="0"/>
        <v>421.68</v>
      </c>
      <c r="G9" s="106"/>
      <c r="H9" s="123"/>
    </row>
    <row r="10" spans="1:8">
      <c r="A10" s="106">
        <v>4</v>
      </c>
      <c r="B10" s="106" t="s">
        <v>41</v>
      </c>
      <c r="C10" s="106"/>
      <c r="D10" s="107">
        <v>400</v>
      </c>
      <c r="E10" s="106"/>
      <c r="F10" s="107">
        <f t="shared" si="0"/>
        <v>400</v>
      </c>
      <c r="G10" s="106"/>
      <c r="H10" s="123"/>
    </row>
    <row r="11" spans="1:8">
      <c r="A11" s="104" t="s">
        <v>42</v>
      </c>
      <c r="B11" s="104" t="s">
        <v>43</v>
      </c>
      <c r="C11" s="104"/>
      <c r="D11" s="104"/>
      <c r="E11" s="104"/>
      <c r="F11" s="104">
        <f>SUM(F12:F14)</f>
        <v>166.53</v>
      </c>
      <c r="G11" s="104">
        <f t="shared" ref="G11:G14" si="1">F11</f>
        <v>166.53</v>
      </c>
      <c r="H11" s="123"/>
    </row>
    <row r="12" spans="1:8">
      <c r="A12" s="106">
        <v>1</v>
      </c>
      <c r="B12" s="106" t="s">
        <v>44</v>
      </c>
      <c r="C12" s="106"/>
      <c r="D12" s="106"/>
      <c r="E12" s="106"/>
      <c r="F12" s="106">
        <f>'宁夏方舱医院（第五强制隔离戒毒所改造）建设项目 '!D64</f>
        <v>88.19</v>
      </c>
      <c r="G12" s="106">
        <f t="shared" si="1"/>
        <v>88.19</v>
      </c>
      <c r="H12" s="123"/>
    </row>
    <row r="13" spans="1:8">
      <c r="A13" s="106">
        <v>2</v>
      </c>
      <c r="B13" s="106" t="s">
        <v>45</v>
      </c>
      <c r="C13" s="106"/>
      <c r="D13" s="106"/>
      <c r="E13" s="106"/>
      <c r="F13" s="106">
        <f>'宁夏方舱医院（第五强制隔离戒毒所改造）建设项目 '!D65</f>
        <v>72.01</v>
      </c>
      <c r="G13" s="106">
        <f t="shared" si="1"/>
        <v>72.01</v>
      </c>
      <c r="H13" s="123"/>
    </row>
    <row r="14" ht="17" customHeight="true" spans="1:8">
      <c r="A14" s="106">
        <v>3</v>
      </c>
      <c r="B14" s="106" t="s">
        <v>46</v>
      </c>
      <c r="C14" s="106"/>
      <c r="D14" s="106"/>
      <c r="E14" s="106"/>
      <c r="F14" s="106">
        <f>'宁夏方舱医院（第五强制隔离戒毒所改造）建设项目 '!C66</f>
        <v>6.33</v>
      </c>
      <c r="G14" s="106">
        <f t="shared" si="1"/>
        <v>6.33</v>
      </c>
      <c r="H14" s="123"/>
    </row>
    <row r="15" spans="1:8">
      <c r="A15" s="104" t="s">
        <v>13</v>
      </c>
      <c r="B15" s="104" t="s">
        <v>47</v>
      </c>
      <c r="C15" s="104"/>
      <c r="D15" s="105">
        <f>SUM(D16:D25)</f>
        <v>146.2085103</v>
      </c>
      <c r="E15" s="104"/>
      <c r="F15" s="105">
        <f>SUM(F16:F26)</f>
        <v>181.322184842</v>
      </c>
      <c r="G15" s="105">
        <f>F15-D15</f>
        <v>35.113674542</v>
      </c>
      <c r="H15" s="104"/>
    </row>
    <row r="16" spans="1:8">
      <c r="A16" s="106">
        <v>1</v>
      </c>
      <c r="B16" s="106" t="s">
        <v>48</v>
      </c>
      <c r="C16" s="106"/>
      <c r="D16" s="107">
        <v>18.2694</v>
      </c>
      <c r="E16" s="106"/>
      <c r="F16" s="107">
        <f>'宁夏方舱医院（第五强制隔离戒毒所改造）建设项目 '!F68</f>
        <v>19.9349</v>
      </c>
      <c r="G16" s="107">
        <f t="shared" ref="G16:G27" si="2">F16-D16</f>
        <v>1.6655</v>
      </c>
      <c r="H16" s="124" t="s">
        <v>49</v>
      </c>
    </row>
    <row r="17" spans="1:8">
      <c r="A17" s="106">
        <v>2</v>
      </c>
      <c r="B17" s="106" t="s">
        <v>50</v>
      </c>
      <c r="C17" s="106"/>
      <c r="D17" s="107">
        <v>36.5388</v>
      </c>
      <c r="E17" s="106"/>
      <c r="F17" s="107">
        <f>'宁夏方舱医院（第五强制隔离戒毒所改造）建设项目 '!F69</f>
        <v>60.7</v>
      </c>
      <c r="G17" s="107">
        <f t="shared" si="2"/>
        <v>24.1612</v>
      </c>
      <c r="H17" s="124"/>
    </row>
    <row r="18" spans="1:8">
      <c r="A18" s="106">
        <v>3</v>
      </c>
      <c r="B18" s="106" t="s">
        <v>51</v>
      </c>
      <c r="C18" s="106"/>
      <c r="D18" s="107">
        <v>36.5388</v>
      </c>
      <c r="E18" s="106"/>
      <c r="F18" s="107">
        <f>'宁夏方舱医院（第五强制隔离戒毒所改造）建设项目 '!G70</f>
        <v>39.8698</v>
      </c>
      <c r="G18" s="107">
        <f t="shared" si="2"/>
        <v>3.331</v>
      </c>
      <c r="H18" s="124"/>
    </row>
    <row r="19" spans="1:8">
      <c r="A19" s="106">
        <v>4</v>
      </c>
      <c r="B19" s="106" t="s">
        <v>52</v>
      </c>
      <c r="C19" s="106"/>
      <c r="D19" s="107">
        <v>9.865476</v>
      </c>
      <c r="E19" s="106"/>
      <c r="F19" s="107">
        <f>'宁夏方舱医院（第五强制隔离戒毒所改造）建设项目 '!G71</f>
        <v>10.764846</v>
      </c>
      <c r="G19" s="107">
        <f t="shared" si="2"/>
        <v>0.899370000000001</v>
      </c>
      <c r="H19" s="124"/>
    </row>
    <row r="20" spans="1:8">
      <c r="A20" s="106">
        <v>5</v>
      </c>
      <c r="B20" s="106" t="s">
        <v>53</v>
      </c>
      <c r="C20" s="106"/>
      <c r="D20" s="107">
        <v>2.74041</v>
      </c>
      <c r="E20" s="106"/>
      <c r="F20" s="107">
        <f>'宁夏方舱医院（第五强制隔离戒毒所改造）建设项目 '!G72</f>
        <v>2.990235</v>
      </c>
      <c r="G20" s="107">
        <f t="shared" si="2"/>
        <v>0.249825</v>
      </c>
      <c r="H20" s="124"/>
    </row>
    <row r="21" spans="1:8">
      <c r="A21" s="106">
        <v>6</v>
      </c>
      <c r="B21" s="106" t="s">
        <v>54</v>
      </c>
      <c r="C21" s="106"/>
      <c r="D21" s="107">
        <v>7.0245843</v>
      </c>
      <c r="E21" s="106"/>
      <c r="F21" s="107">
        <f>'宁夏方舱医院（第五强制隔离戒毒所改造）建设项目 '!G73</f>
        <v>7.666563842</v>
      </c>
      <c r="G21" s="107">
        <f t="shared" si="2"/>
        <v>0.641979542000001</v>
      </c>
      <c r="H21" s="124"/>
    </row>
    <row r="22" spans="1:8">
      <c r="A22" s="106">
        <v>7</v>
      </c>
      <c r="B22" s="106" t="s">
        <v>55</v>
      </c>
      <c r="C22" s="106"/>
      <c r="D22" s="107">
        <v>12.78858</v>
      </c>
      <c r="E22" s="106"/>
      <c r="F22" s="107">
        <f>'宁夏方舱医院（第五强制隔离戒毒所改造）建设项目 '!G74</f>
        <v>13.95443</v>
      </c>
      <c r="G22" s="107">
        <f t="shared" si="2"/>
        <v>1.16585</v>
      </c>
      <c r="H22" s="124"/>
    </row>
    <row r="23" spans="1:8">
      <c r="A23" s="106">
        <v>8</v>
      </c>
      <c r="B23" s="106" t="s">
        <v>56</v>
      </c>
      <c r="C23" s="106"/>
      <c r="D23" s="107">
        <v>13.70205</v>
      </c>
      <c r="E23" s="106"/>
      <c r="F23" s="107">
        <f>'宁夏方舱医院（第五强制隔离戒毒所改造）建设项目 '!G75</f>
        <v>14.951175</v>
      </c>
      <c r="G23" s="107">
        <f t="shared" si="2"/>
        <v>1.249125</v>
      </c>
      <c r="H23" s="124"/>
    </row>
    <row r="24" spans="1:8">
      <c r="A24" s="106">
        <v>9</v>
      </c>
      <c r="B24" s="106" t="s">
        <v>57</v>
      </c>
      <c r="C24" s="106"/>
      <c r="D24" s="107">
        <v>2.74041</v>
      </c>
      <c r="E24" s="106"/>
      <c r="F24" s="107">
        <f>'宁夏方舱医院（第五强制隔离戒毒所改造）建设项目 '!G76</f>
        <v>2.990235</v>
      </c>
      <c r="G24" s="107">
        <f t="shared" si="2"/>
        <v>0.249825</v>
      </c>
      <c r="H24" s="124"/>
    </row>
    <row r="25" spans="1:8">
      <c r="A25" s="106">
        <v>10</v>
      </c>
      <c r="B25" s="106" t="s">
        <v>58</v>
      </c>
      <c r="C25" s="106"/>
      <c r="D25" s="106">
        <v>6</v>
      </c>
      <c r="E25" s="106"/>
      <c r="F25" s="106">
        <f>'宁夏方舱医院（第五强制隔离戒毒所改造）建设项目 '!G77</f>
        <v>6</v>
      </c>
      <c r="G25" s="106">
        <f t="shared" si="2"/>
        <v>0</v>
      </c>
      <c r="H25" s="124"/>
    </row>
    <row r="26" spans="1:8">
      <c r="A26" s="106">
        <v>11</v>
      </c>
      <c r="B26" s="106" t="s">
        <v>59</v>
      </c>
      <c r="C26" s="106"/>
      <c r="D26" s="106"/>
      <c r="E26" s="106"/>
      <c r="F26" s="106">
        <v>1.5</v>
      </c>
      <c r="G26" s="106">
        <f t="shared" si="2"/>
        <v>1.5</v>
      </c>
      <c r="H26" s="106" t="s">
        <v>60</v>
      </c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4" t="s">
        <v>16</v>
      </c>
      <c r="B28" s="104" t="s">
        <v>17</v>
      </c>
      <c r="C28" s="104"/>
      <c r="D28" s="104">
        <v>59.2</v>
      </c>
      <c r="E28" s="104"/>
      <c r="F28" s="105">
        <f>'宁夏方舱医院（第五强制隔离戒毒所改造）建设项目 '!G79</f>
        <v>65.25</v>
      </c>
      <c r="G28" s="105">
        <f t="shared" ref="G28:G31" si="3">F28-D28</f>
        <v>6.05</v>
      </c>
      <c r="H28" s="106" t="s">
        <v>61</v>
      </c>
    </row>
    <row r="29" ht="12" customHeight="true" spans="1:8">
      <c r="A29" s="104" t="s">
        <v>19</v>
      </c>
      <c r="B29" s="104" t="s">
        <v>20</v>
      </c>
      <c r="C29" s="104"/>
      <c r="D29" s="104"/>
      <c r="E29" s="104"/>
      <c r="F29" s="105">
        <v>537.86</v>
      </c>
      <c r="G29" s="105">
        <f>F29</f>
        <v>537.86</v>
      </c>
      <c r="H29" s="104"/>
    </row>
    <row r="30" ht="45" customHeight="true" spans="1:8">
      <c r="A30" s="104" t="s">
        <v>22</v>
      </c>
      <c r="B30" s="104" t="s">
        <v>23</v>
      </c>
      <c r="C30" s="104"/>
      <c r="D30" s="104">
        <v>1170.25</v>
      </c>
      <c r="E30" s="104"/>
      <c r="F30" s="104">
        <f>'宁夏方舱医院（第五强制隔离戒毒所改造）建设项目 '!G81</f>
        <v>1220.25</v>
      </c>
      <c r="G30" s="104">
        <f t="shared" si="3"/>
        <v>50</v>
      </c>
      <c r="H30" s="106" t="s">
        <v>62</v>
      </c>
    </row>
    <row r="31" spans="1:8">
      <c r="A31" s="104" t="s">
        <v>25</v>
      </c>
      <c r="B31" s="104" t="s">
        <v>63</v>
      </c>
      <c r="C31" s="104"/>
      <c r="D31" s="104">
        <v>4268.13</v>
      </c>
      <c r="E31" s="104"/>
      <c r="F31" s="104">
        <f>'宁夏方舱医院（第五强制隔离戒毒所改造）建设项目 '!G82</f>
        <v>3646.46</v>
      </c>
      <c r="G31" s="104">
        <f t="shared" si="3"/>
        <v>-621.67</v>
      </c>
      <c r="H31" s="106" t="s">
        <v>64</v>
      </c>
    </row>
    <row r="32" ht="12" customHeight="true" spans="1:8">
      <c r="A32" s="104" t="s">
        <v>65</v>
      </c>
      <c r="B32" s="104" t="s">
        <v>28</v>
      </c>
      <c r="C32" s="104"/>
      <c r="D32" s="105">
        <f>D5+D15+D28+D30+D31</f>
        <v>7470.7485103</v>
      </c>
      <c r="E32" s="104"/>
      <c r="F32" s="105">
        <f>F5+F15+F28+F29+F30+F31</f>
        <v>7644.632184842</v>
      </c>
      <c r="G32" s="105">
        <f>G5+G15+G28+G30+G29+G31</f>
        <v>173.883674542</v>
      </c>
      <c r="H32" s="104"/>
    </row>
  </sheetData>
  <mergeCells count="10">
    <mergeCell ref="A1:H1"/>
    <mergeCell ref="A2:H2"/>
    <mergeCell ref="C3:D3"/>
    <mergeCell ref="E3:F3"/>
    <mergeCell ref="A3:A4"/>
    <mergeCell ref="B3:B4"/>
    <mergeCell ref="G3:G4"/>
    <mergeCell ref="H3:H4"/>
    <mergeCell ref="H5:H14"/>
    <mergeCell ref="H16:H2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"/>
  <sheetViews>
    <sheetView view="pageBreakPreview" zoomScaleNormal="115" zoomScaleSheetLayoutView="100" topLeftCell="A61" workbookViewId="0">
      <selection activeCell="F80" sqref="F80"/>
    </sheetView>
  </sheetViews>
  <sheetFormatPr defaultColWidth="9" defaultRowHeight="15.75"/>
  <cols>
    <col min="1" max="1" width="6" customWidth="true"/>
    <col min="2" max="2" width="24.25" customWidth="true"/>
    <col min="3" max="3" width="10.875" customWidth="true"/>
    <col min="4" max="4" width="11.375" customWidth="true"/>
    <col min="5" max="5" width="11.125" customWidth="true"/>
    <col min="6" max="6" width="9.375" customWidth="true"/>
    <col min="7" max="7" width="14.5" customWidth="true"/>
    <col min="8" max="8" width="4.75" customWidth="true"/>
    <col min="9" max="9" width="10.375" customWidth="true"/>
    <col min="10" max="10" width="12.875" customWidth="true"/>
    <col min="11" max="11" width="8.625" customWidth="true"/>
  </cols>
  <sheetData>
    <row r="1" ht="25" customHeight="true" spans="1:11">
      <c r="A1" s="95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25" customHeight="true" spans="1:1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25" customHeight="true" spans="1:11">
      <c r="A3" s="98" t="s">
        <v>31</v>
      </c>
      <c r="B3" s="99" t="s">
        <v>32</v>
      </c>
      <c r="C3" s="100" t="s">
        <v>67</v>
      </c>
      <c r="D3" s="100"/>
      <c r="E3" s="100"/>
      <c r="F3" s="100"/>
      <c r="G3" s="100"/>
      <c r="H3" s="102" t="s">
        <v>68</v>
      </c>
      <c r="I3" s="102"/>
      <c r="J3" s="102"/>
      <c r="K3" s="108" t="s">
        <v>69</v>
      </c>
    </row>
    <row r="4" ht="25" customHeight="true" spans="1:11">
      <c r="A4" s="101"/>
      <c r="B4" s="102"/>
      <c r="C4" s="103" t="s">
        <v>70</v>
      </c>
      <c r="D4" s="103" t="s">
        <v>71</v>
      </c>
      <c r="E4" s="103" t="s">
        <v>72</v>
      </c>
      <c r="F4" s="103" t="s">
        <v>73</v>
      </c>
      <c r="G4" s="103" t="s">
        <v>74</v>
      </c>
      <c r="H4" s="103" t="s">
        <v>75</v>
      </c>
      <c r="I4" s="109" t="s">
        <v>76</v>
      </c>
      <c r="J4" s="103" t="s">
        <v>77</v>
      </c>
      <c r="K4" s="110"/>
    </row>
    <row r="5" ht="25" customHeight="true" spans="1:11">
      <c r="A5" s="104" t="s">
        <v>10</v>
      </c>
      <c r="B5" s="104" t="s">
        <v>11</v>
      </c>
      <c r="C5" s="105">
        <f>C7+C19+C54+C63</f>
        <v>752.88</v>
      </c>
      <c r="D5" s="105">
        <f>D7+D19+D54+D62+D63</f>
        <v>754.17</v>
      </c>
      <c r="E5" s="105">
        <f>E19+E54+E7</f>
        <v>486.44</v>
      </c>
      <c r="F5" s="105"/>
      <c r="G5" s="105">
        <f t="shared" ref="G5:G7" si="0">C5+D5+E5</f>
        <v>1993.49</v>
      </c>
      <c r="H5" s="106" t="s">
        <v>78</v>
      </c>
      <c r="I5" s="105">
        <f>I7+I19</f>
        <v>19041</v>
      </c>
      <c r="J5" s="105">
        <f>G5/I5*10000</f>
        <v>1046.94606375716</v>
      </c>
      <c r="K5" s="111">
        <f>G5/G83</f>
        <v>0.260769840086374</v>
      </c>
    </row>
    <row r="6" ht="25" customHeight="true" spans="1:11">
      <c r="A6" s="104" t="s">
        <v>79</v>
      </c>
      <c r="B6" s="104" t="s">
        <v>37</v>
      </c>
      <c r="C6" s="105">
        <f>C7+C19+C62+C54</f>
        <v>746.55</v>
      </c>
      <c r="D6" s="105">
        <f>D7+D19+D54+D62</f>
        <v>593.97</v>
      </c>
      <c r="E6" s="105">
        <f>E7+E19+E54</f>
        <v>486.44</v>
      </c>
      <c r="F6" s="105"/>
      <c r="G6" s="105">
        <f t="shared" si="0"/>
        <v>1826.96</v>
      </c>
      <c r="H6" s="106" t="s">
        <v>78</v>
      </c>
      <c r="I6" s="105">
        <v>19041</v>
      </c>
      <c r="J6" s="105">
        <f>G6/I6*10000</f>
        <v>959.487421879103</v>
      </c>
      <c r="K6" s="111"/>
    </row>
    <row r="7" ht="25" customHeight="true" spans="1:11">
      <c r="A7" s="106" t="s">
        <v>36</v>
      </c>
      <c r="B7" s="106" t="s">
        <v>38</v>
      </c>
      <c r="C7" s="107">
        <f>SUM(C8:C15)</f>
        <v>122.89</v>
      </c>
      <c r="D7" s="107">
        <f>SUM(D8:D18)</f>
        <v>93.43</v>
      </c>
      <c r="E7" s="107">
        <f>SUM(E13:E14)</f>
        <v>4.44</v>
      </c>
      <c r="F7" s="107"/>
      <c r="G7" s="107">
        <f t="shared" si="0"/>
        <v>220.76</v>
      </c>
      <c r="H7" s="106" t="s">
        <v>78</v>
      </c>
      <c r="I7" s="107">
        <v>18395</v>
      </c>
      <c r="J7" s="107">
        <f t="shared" ref="J7:J53" si="1">G7/I7*10000</f>
        <v>120.010872519706</v>
      </c>
      <c r="K7" s="111"/>
    </row>
    <row r="8" ht="25" customHeight="true" spans="1:11">
      <c r="A8" s="106">
        <v>1</v>
      </c>
      <c r="B8" s="106" t="s">
        <v>80</v>
      </c>
      <c r="C8" s="107">
        <v>7.22</v>
      </c>
      <c r="D8" s="107">
        <v>11.95</v>
      </c>
      <c r="E8" s="107"/>
      <c r="F8" s="107"/>
      <c r="G8" s="107">
        <f t="shared" ref="G8:G10" si="2">C8+D8</f>
        <v>19.17</v>
      </c>
      <c r="H8" s="106" t="s">
        <v>78</v>
      </c>
      <c r="I8" s="107">
        <v>1112</v>
      </c>
      <c r="J8" s="107">
        <f t="shared" si="1"/>
        <v>172.392086330935</v>
      </c>
      <c r="K8" s="111"/>
    </row>
    <row r="9" ht="25" customHeight="true" spans="1:11">
      <c r="A9" s="106">
        <v>2</v>
      </c>
      <c r="B9" s="106" t="s">
        <v>81</v>
      </c>
      <c r="C9" s="107">
        <v>29.68</v>
      </c>
      <c r="D9" s="107">
        <v>18.63</v>
      </c>
      <c r="E9" s="107"/>
      <c r="F9" s="107"/>
      <c r="G9" s="107">
        <f t="shared" si="2"/>
        <v>48.31</v>
      </c>
      <c r="H9" s="106" t="s">
        <v>78</v>
      </c>
      <c r="I9" s="107">
        <v>1132</v>
      </c>
      <c r="J9" s="107">
        <f t="shared" si="1"/>
        <v>426.766784452297</v>
      </c>
      <c r="K9" s="111"/>
    </row>
    <row r="10" ht="25" customHeight="true" spans="1:11">
      <c r="A10" s="106">
        <v>3</v>
      </c>
      <c r="B10" s="106" t="s">
        <v>82</v>
      </c>
      <c r="C10" s="107">
        <v>11.63</v>
      </c>
      <c r="D10" s="107">
        <v>2.94</v>
      </c>
      <c r="E10" s="107"/>
      <c r="F10" s="107"/>
      <c r="G10" s="107">
        <f t="shared" si="2"/>
        <v>14.57</v>
      </c>
      <c r="H10" s="106" t="s">
        <v>78</v>
      </c>
      <c r="I10" s="107">
        <v>63</v>
      </c>
      <c r="J10" s="107">
        <f t="shared" si="1"/>
        <v>2312.69841269841</v>
      </c>
      <c r="K10" s="111"/>
    </row>
    <row r="11" ht="25" customHeight="true" spans="1:11">
      <c r="A11" s="106">
        <v>4</v>
      </c>
      <c r="B11" s="106" t="s">
        <v>83</v>
      </c>
      <c r="C11" s="107">
        <v>74.36</v>
      </c>
      <c r="D11" s="107"/>
      <c r="E11" s="107"/>
      <c r="F11" s="107"/>
      <c r="G11" s="107">
        <f>C11</f>
        <v>74.36</v>
      </c>
      <c r="H11" s="106" t="s">
        <v>78</v>
      </c>
      <c r="I11" s="107">
        <f>4149+2270</f>
        <v>6419</v>
      </c>
      <c r="J11" s="107">
        <f t="shared" si="1"/>
        <v>115.843589344135</v>
      </c>
      <c r="K11" s="111"/>
    </row>
    <row r="12" ht="25" customHeight="true" spans="1:11">
      <c r="A12" s="106">
        <v>5</v>
      </c>
      <c r="B12" s="106" t="s">
        <v>84</v>
      </c>
      <c r="C12" s="107"/>
      <c r="D12" s="107">
        <v>8.79</v>
      </c>
      <c r="E12" s="107"/>
      <c r="F12" s="107"/>
      <c r="G12" s="107">
        <f t="shared" ref="G12:G18" si="3">D12</f>
        <v>8.79</v>
      </c>
      <c r="H12" s="106" t="s">
        <v>85</v>
      </c>
      <c r="I12" s="107">
        <v>1</v>
      </c>
      <c r="J12" s="107">
        <f t="shared" si="1"/>
        <v>87900</v>
      </c>
      <c r="K12" s="111"/>
    </row>
    <row r="13" ht="25" customHeight="true" spans="1:11">
      <c r="A13" s="106">
        <v>6</v>
      </c>
      <c r="B13" s="106" t="s">
        <v>86</v>
      </c>
      <c r="C13" s="107"/>
      <c r="D13" s="107"/>
      <c r="E13" s="107">
        <v>4.44</v>
      </c>
      <c r="F13" s="107"/>
      <c r="G13" s="107">
        <f>E13</f>
        <v>4.44</v>
      </c>
      <c r="H13" s="106" t="s">
        <v>87</v>
      </c>
      <c r="I13" s="107">
        <v>40</v>
      </c>
      <c r="J13" s="107">
        <f t="shared" si="1"/>
        <v>1110</v>
      </c>
      <c r="K13" s="111"/>
    </row>
    <row r="14" ht="25" customHeight="true" spans="1:11">
      <c r="A14" s="106">
        <v>7</v>
      </c>
      <c r="B14" s="106" t="s">
        <v>88</v>
      </c>
      <c r="C14" s="107"/>
      <c r="D14" s="107">
        <v>21.8</v>
      </c>
      <c r="E14" s="107"/>
      <c r="F14" s="107"/>
      <c r="G14" s="107">
        <f t="shared" si="3"/>
        <v>21.8</v>
      </c>
      <c r="H14" s="106" t="s">
        <v>89</v>
      </c>
      <c r="I14" s="107">
        <v>22</v>
      </c>
      <c r="J14" s="107">
        <f t="shared" si="1"/>
        <v>9909.09090909091</v>
      </c>
      <c r="K14" s="111"/>
    </row>
    <row r="15" ht="25" customHeight="true" spans="1:11">
      <c r="A15" s="106">
        <v>8</v>
      </c>
      <c r="B15" s="106" t="s">
        <v>90</v>
      </c>
      <c r="C15" s="107"/>
      <c r="D15" s="107">
        <v>12.85</v>
      </c>
      <c r="E15" s="107"/>
      <c r="F15" s="107"/>
      <c r="G15" s="107">
        <f t="shared" si="3"/>
        <v>12.85</v>
      </c>
      <c r="H15" s="106" t="s">
        <v>85</v>
      </c>
      <c r="I15" s="107">
        <v>1</v>
      </c>
      <c r="J15" s="107">
        <f t="shared" si="1"/>
        <v>128500</v>
      </c>
      <c r="K15" s="111"/>
    </row>
    <row r="16" ht="25" customHeight="true" spans="1:11">
      <c r="A16" s="106">
        <v>9</v>
      </c>
      <c r="B16" s="106" t="s">
        <v>91</v>
      </c>
      <c r="C16" s="107"/>
      <c r="D16" s="107">
        <v>3.86</v>
      </c>
      <c r="E16" s="107"/>
      <c r="F16" s="107"/>
      <c r="G16" s="107">
        <f t="shared" si="3"/>
        <v>3.86</v>
      </c>
      <c r="H16" s="106" t="s">
        <v>87</v>
      </c>
      <c r="I16" s="107">
        <v>200</v>
      </c>
      <c r="J16" s="107">
        <f t="shared" si="1"/>
        <v>193</v>
      </c>
      <c r="K16" s="111"/>
    </row>
    <row r="17" ht="25" customHeight="true" spans="1:11">
      <c r="A17" s="106">
        <v>10</v>
      </c>
      <c r="B17" s="106" t="s">
        <v>92</v>
      </c>
      <c r="C17" s="107"/>
      <c r="D17" s="107">
        <v>11.31</v>
      </c>
      <c r="E17" s="107"/>
      <c r="F17" s="107"/>
      <c r="G17" s="107">
        <f t="shared" si="3"/>
        <v>11.31</v>
      </c>
      <c r="H17" s="106" t="s">
        <v>87</v>
      </c>
      <c r="I17" s="107">
        <v>280</v>
      </c>
      <c r="J17" s="107">
        <f t="shared" si="1"/>
        <v>403.928571428571</v>
      </c>
      <c r="K17" s="111"/>
    </row>
    <row r="18" ht="25" customHeight="true" spans="1:11">
      <c r="A18" s="106">
        <v>11</v>
      </c>
      <c r="B18" s="106" t="s">
        <v>93</v>
      </c>
      <c r="C18" s="107"/>
      <c r="D18" s="107">
        <v>1.3</v>
      </c>
      <c r="E18" s="107"/>
      <c r="F18" s="107"/>
      <c r="G18" s="107">
        <f t="shared" si="3"/>
        <v>1.3</v>
      </c>
      <c r="H18" s="106" t="s">
        <v>94</v>
      </c>
      <c r="I18" s="107">
        <v>17</v>
      </c>
      <c r="J18" s="107">
        <f t="shared" si="1"/>
        <v>764.705882352941</v>
      </c>
      <c r="K18" s="111"/>
    </row>
    <row r="19" ht="25" customHeight="true" spans="1:11">
      <c r="A19" s="106" t="s">
        <v>42</v>
      </c>
      <c r="B19" s="106" t="s">
        <v>39</v>
      </c>
      <c r="C19" s="107">
        <f>C20+C25+C30+C35+C41+C53+C46</f>
        <v>296.6</v>
      </c>
      <c r="D19" s="107">
        <f>D20+D25+D30+D35+D41+D46</f>
        <v>26.92</v>
      </c>
      <c r="E19" s="107">
        <f>E35+E46</f>
        <v>461</v>
      </c>
      <c r="F19" s="107"/>
      <c r="G19" s="107">
        <f>C19+D19+E19</f>
        <v>784.52</v>
      </c>
      <c r="H19" s="106" t="s">
        <v>78</v>
      </c>
      <c r="I19" s="107">
        <v>646</v>
      </c>
      <c r="J19" s="107">
        <f t="shared" si="1"/>
        <v>12144.2724458204</v>
      </c>
      <c r="K19" s="111"/>
    </row>
    <row r="20" ht="25" customHeight="true" spans="1:11">
      <c r="A20" s="106">
        <v>1</v>
      </c>
      <c r="B20" s="106" t="s">
        <v>95</v>
      </c>
      <c r="C20" s="107">
        <f>C21</f>
        <v>11.45</v>
      </c>
      <c r="D20" s="107">
        <f>SUM(D22:D24)</f>
        <v>1.62</v>
      </c>
      <c r="E20" s="107"/>
      <c r="F20" s="107"/>
      <c r="G20" s="107">
        <f>C20+D20</f>
        <v>13.07</v>
      </c>
      <c r="H20" s="106" t="s">
        <v>78</v>
      </c>
      <c r="I20" s="107">
        <v>62</v>
      </c>
      <c r="J20" s="107">
        <f t="shared" si="1"/>
        <v>2108.06451612903</v>
      </c>
      <c r="K20" s="111"/>
    </row>
    <row r="21" ht="25" customHeight="true" spans="1:11">
      <c r="A21" s="106">
        <v>1.1</v>
      </c>
      <c r="B21" s="106" t="s">
        <v>70</v>
      </c>
      <c r="C21" s="107">
        <v>11.45</v>
      </c>
      <c r="D21" s="107"/>
      <c r="E21" s="107"/>
      <c r="F21" s="107"/>
      <c r="G21" s="107">
        <f>C21</f>
        <v>11.45</v>
      </c>
      <c r="H21" s="106" t="s">
        <v>78</v>
      </c>
      <c r="I21" s="107">
        <v>62</v>
      </c>
      <c r="J21" s="107">
        <f t="shared" si="1"/>
        <v>1846.77419354839</v>
      </c>
      <c r="K21" s="111"/>
    </row>
    <row r="22" ht="25" customHeight="true" spans="1:11">
      <c r="A22" s="106">
        <v>1.2</v>
      </c>
      <c r="B22" s="106" t="s">
        <v>96</v>
      </c>
      <c r="C22" s="107"/>
      <c r="D22" s="107">
        <v>0.02</v>
      </c>
      <c r="E22" s="107"/>
      <c r="F22" s="107"/>
      <c r="G22" s="107">
        <f t="shared" ref="G22:G24" si="4">D22</f>
        <v>0.02</v>
      </c>
      <c r="H22" s="106" t="s">
        <v>78</v>
      </c>
      <c r="I22" s="107">
        <v>62</v>
      </c>
      <c r="J22" s="107">
        <f t="shared" si="1"/>
        <v>3.2258064516129</v>
      </c>
      <c r="K22" s="111"/>
    </row>
    <row r="23" ht="25" customHeight="true" spans="1:11">
      <c r="A23" s="106">
        <v>1.3</v>
      </c>
      <c r="B23" s="106" t="s">
        <v>97</v>
      </c>
      <c r="C23" s="107"/>
      <c r="D23" s="107">
        <v>0.84</v>
      </c>
      <c r="E23" s="107"/>
      <c r="F23" s="107"/>
      <c r="G23" s="107">
        <f t="shared" si="4"/>
        <v>0.84</v>
      </c>
      <c r="H23" s="106" t="s">
        <v>78</v>
      </c>
      <c r="I23" s="107">
        <v>62</v>
      </c>
      <c r="J23" s="107">
        <f t="shared" si="1"/>
        <v>135.483870967742</v>
      </c>
      <c r="K23" s="111"/>
    </row>
    <row r="24" ht="25" customHeight="true" spans="1:11">
      <c r="A24" s="106">
        <v>1.4</v>
      </c>
      <c r="B24" s="106" t="s">
        <v>98</v>
      </c>
      <c r="C24" s="107"/>
      <c r="D24" s="107">
        <v>0.76</v>
      </c>
      <c r="E24" s="107"/>
      <c r="F24" s="107"/>
      <c r="G24" s="107">
        <f t="shared" si="4"/>
        <v>0.76</v>
      </c>
      <c r="H24" s="106" t="s">
        <v>78</v>
      </c>
      <c r="I24" s="107">
        <v>62</v>
      </c>
      <c r="J24" s="107">
        <f t="shared" si="1"/>
        <v>122.58064516129</v>
      </c>
      <c r="K24" s="111"/>
    </row>
    <row r="25" ht="25" customHeight="true" spans="1:11">
      <c r="A25" s="106">
        <v>2</v>
      </c>
      <c r="B25" s="106" t="s">
        <v>99</v>
      </c>
      <c r="C25" s="107">
        <f>C26</f>
        <v>56.82</v>
      </c>
      <c r="D25" s="107">
        <f>SUM(D27:D29)</f>
        <v>15.37</v>
      </c>
      <c r="E25" s="107"/>
      <c r="F25" s="107"/>
      <c r="G25" s="107">
        <f>C25+D25</f>
        <v>72.19</v>
      </c>
      <c r="H25" s="106" t="s">
        <v>78</v>
      </c>
      <c r="I25" s="107">
        <v>244</v>
      </c>
      <c r="J25" s="107">
        <f t="shared" si="1"/>
        <v>2958.60655737705</v>
      </c>
      <c r="K25" s="111"/>
    </row>
    <row r="26" ht="25" customHeight="true" spans="1:11">
      <c r="A26" s="106">
        <v>2.1</v>
      </c>
      <c r="B26" s="106" t="s">
        <v>70</v>
      </c>
      <c r="C26" s="107">
        <v>56.82</v>
      </c>
      <c r="D26" s="107"/>
      <c r="E26" s="107"/>
      <c r="F26" s="107"/>
      <c r="G26" s="107">
        <f>C26</f>
        <v>56.82</v>
      </c>
      <c r="H26" s="106" t="s">
        <v>78</v>
      </c>
      <c r="I26" s="107">
        <v>244</v>
      </c>
      <c r="J26" s="107">
        <f t="shared" si="1"/>
        <v>2328.68852459016</v>
      </c>
      <c r="K26" s="111"/>
    </row>
    <row r="27" ht="25" customHeight="true" spans="1:11">
      <c r="A27" s="106">
        <v>2.2</v>
      </c>
      <c r="B27" s="106" t="s">
        <v>96</v>
      </c>
      <c r="C27" s="107"/>
      <c r="D27" s="107">
        <v>11.02</v>
      </c>
      <c r="E27" s="107"/>
      <c r="F27" s="107"/>
      <c r="G27" s="107">
        <f t="shared" ref="G27:G29" si="5">D27</f>
        <v>11.02</v>
      </c>
      <c r="H27" s="106" t="s">
        <v>78</v>
      </c>
      <c r="I27" s="107">
        <v>244</v>
      </c>
      <c r="J27" s="107">
        <f t="shared" si="1"/>
        <v>451.639344262295</v>
      </c>
      <c r="K27" s="111"/>
    </row>
    <row r="28" ht="25" customHeight="true" spans="1:11">
      <c r="A28" s="106">
        <v>2.3</v>
      </c>
      <c r="B28" s="106" t="s">
        <v>97</v>
      </c>
      <c r="C28" s="107"/>
      <c r="D28" s="107">
        <v>2.96</v>
      </c>
      <c r="E28" s="107"/>
      <c r="F28" s="107"/>
      <c r="G28" s="107">
        <f t="shared" si="5"/>
        <v>2.96</v>
      </c>
      <c r="H28" s="106" t="s">
        <v>78</v>
      </c>
      <c r="I28" s="107">
        <v>244</v>
      </c>
      <c r="J28" s="107">
        <f t="shared" si="1"/>
        <v>121.311475409836</v>
      </c>
      <c r="K28" s="111"/>
    </row>
    <row r="29" ht="25" customHeight="true" spans="1:11">
      <c r="A29" s="106">
        <v>2.4</v>
      </c>
      <c r="B29" s="106" t="s">
        <v>98</v>
      </c>
      <c r="C29" s="107"/>
      <c r="D29" s="107">
        <v>1.39</v>
      </c>
      <c r="E29" s="107"/>
      <c r="F29" s="107"/>
      <c r="G29" s="107">
        <f t="shared" si="5"/>
        <v>1.39</v>
      </c>
      <c r="H29" s="106" t="s">
        <v>78</v>
      </c>
      <c r="I29" s="107">
        <v>244</v>
      </c>
      <c r="J29" s="107">
        <f t="shared" si="1"/>
        <v>56.9672131147541</v>
      </c>
      <c r="K29" s="111"/>
    </row>
    <row r="30" ht="25" customHeight="true" spans="1:11">
      <c r="A30" s="106">
        <v>3</v>
      </c>
      <c r="B30" s="106" t="s">
        <v>100</v>
      </c>
      <c r="C30" s="107">
        <f>C31</f>
        <v>35.54</v>
      </c>
      <c r="D30" s="107">
        <f>SUM(D32:D34)</f>
        <v>2.17</v>
      </c>
      <c r="E30" s="107"/>
      <c r="F30" s="107"/>
      <c r="G30" s="107">
        <f>C30+D30</f>
        <v>37.71</v>
      </c>
      <c r="H30" s="106" t="s">
        <v>78</v>
      </c>
      <c r="I30" s="107">
        <v>203</v>
      </c>
      <c r="J30" s="107">
        <f t="shared" si="1"/>
        <v>1857.6354679803</v>
      </c>
      <c r="K30" s="111"/>
    </row>
    <row r="31" ht="25" customHeight="true" spans="1:11">
      <c r="A31" s="106">
        <v>3.1</v>
      </c>
      <c r="B31" s="106" t="s">
        <v>70</v>
      </c>
      <c r="C31" s="107">
        <v>35.54</v>
      </c>
      <c r="D31" s="107"/>
      <c r="E31" s="107"/>
      <c r="F31" s="107"/>
      <c r="G31" s="107">
        <f>C31</f>
        <v>35.54</v>
      </c>
      <c r="H31" s="106" t="s">
        <v>78</v>
      </c>
      <c r="I31" s="107">
        <v>203</v>
      </c>
      <c r="J31" s="107">
        <f t="shared" si="1"/>
        <v>1750.73891625616</v>
      </c>
      <c r="K31" s="111"/>
    </row>
    <row r="32" ht="25" customHeight="true" spans="1:11">
      <c r="A32" s="106">
        <v>3.2</v>
      </c>
      <c r="B32" s="106" t="s">
        <v>96</v>
      </c>
      <c r="C32" s="107"/>
      <c r="D32" s="107">
        <v>0.29</v>
      </c>
      <c r="E32" s="107"/>
      <c r="F32" s="107"/>
      <c r="G32" s="107">
        <f t="shared" ref="G32:G34" si="6">D32</f>
        <v>0.29</v>
      </c>
      <c r="H32" s="106" t="s">
        <v>78</v>
      </c>
      <c r="I32" s="107">
        <v>203</v>
      </c>
      <c r="J32" s="107">
        <f t="shared" si="1"/>
        <v>14.2857142857143</v>
      </c>
      <c r="K32" s="111"/>
    </row>
    <row r="33" ht="25" customHeight="true" spans="1:11">
      <c r="A33" s="106">
        <v>3.3</v>
      </c>
      <c r="B33" s="106" t="s">
        <v>97</v>
      </c>
      <c r="C33" s="107"/>
      <c r="D33" s="107">
        <v>0.84</v>
      </c>
      <c r="E33" s="107"/>
      <c r="F33" s="107"/>
      <c r="G33" s="107">
        <f t="shared" si="6"/>
        <v>0.84</v>
      </c>
      <c r="H33" s="106" t="s">
        <v>78</v>
      </c>
      <c r="I33" s="107">
        <v>203</v>
      </c>
      <c r="J33" s="107">
        <f t="shared" si="1"/>
        <v>41.3793103448276</v>
      </c>
      <c r="K33" s="111"/>
    </row>
    <row r="34" ht="25" customHeight="true" spans="1:11">
      <c r="A34" s="106">
        <v>3.4</v>
      </c>
      <c r="B34" s="106" t="s">
        <v>98</v>
      </c>
      <c r="C34" s="107"/>
      <c r="D34" s="107">
        <v>1.04</v>
      </c>
      <c r="E34" s="107"/>
      <c r="F34" s="107"/>
      <c r="G34" s="107">
        <f t="shared" si="6"/>
        <v>1.04</v>
      </c>
      <c r="H34" s="106" t="s">
        <v>78</v>
      </c>
      <c r="I34" s="107">
        <v>203</v>
      </c>
      <c r="J34" s="107">
        <f t="shared" si="1"/>
        <v>51.2315270935961</v>
      </c>
      <c r="K34" s="111"/>
    </row>
    <row r="35" ht="25" customHeight="true" spans="1:11">
      <c r="A35" s="106">
        <v>4</v>
      </c>
      <c r="B35" s="106" t="s">
        <v>101</v>
      </c>
      <c r="C35" s="107">
        <f>C36</f>
        <v>20.24</v>
      </c>
      <c r="D35" s="107">
        <f>SUM(D37:D39)</f>
        <v>2.49</v>
      </c>
      <c r="E35" s="107">
        <f>E40</f>
        <v>36</v>
      </c>
      <c r="F35" s="107"/>
      <c r="G35" s="107">
        <f>C35+D35+E35</f>
        <v>58.73</v>
      </c>
      <c r="H35" s="106" t="s">
        <v>102</v>
      </c>
      <c r="I35" s="107">
        <v>89</v>
      </c>
      <c r="J35" s="107">
        <f t="shared" si="1"/>
        <v>6598.87640449438</v>
      </c>
      <c r="K35" s="111"/>
    </row>
    <row r="36" ht="25" customHeight="true" spans="1:11">
      <c r="A36" s="106">
        <v>4.1</v>
      </c>
      <c r="B36" s="106" t="s">
        <v>70</v>
      </c>
      <c r="C36" s="107">
        <v>20.24</v>
      </c>
      <c r="D36" s="107"/>
      <c r="E36" s="107"/>
      <c r="F36" s="107"/>
      <c r="G36" s="107">
        <f>C36</f>
        <v>20.24</v>
      </c>
      <c r="H36" s="106" t="s">
        <v>78</v>
      </c>
      <c r="I36" s="107">
        <v>89</v>
      </c>
      <c r="J36" s="107">
        <f t="shared" si="1"/>
        <v>2274.15730337079</v>
      </c>
      <c r="K36" s="111"/>
    </row>
    <row r="37" ht="25" customHeight="true" spans="1:11">
      <c r="A37" s="106">
        <v>4.2</v>
      </c>
      <c r="B37" s="106" t="s">
        <v>96</v>
      </c>
      <c r="C37" s="107"/>
      <c r="D37" s="107">
        <v>0.15</v>
      </c>
      <c r="E37" s="107"/>
      <c r="F37" s="107"/>
      <c r="G37" s="107">
        <f t="shared" ref="G37:G39" si="7">D37</f>
        <v>0.15</v>
      </c>
      <c r="H37" s="106" t="s">
        <v>78</v>
      </c>
      <c r="I37" s="107">
        <v>89</v>
      </c>
      <c r="J37" s="107">
        <f t="shared" si="1"/>
        <v>16.8539325842697</v>
      </c>
      <c r="K37" s="111"/>
    </row>
    <row r="38" ht="25" customHeight="true" spans="1:11">
      <c r="A38" s="106">
        <v>4.3</v>
      </c>
      <c r="B38" s="106" t="s">
        <v>97</v>
      </c>
      <c r="C38" s="107"/>
      <c r="D38" s="107">
        <v>0.82</v>
      </c>
      <c r="E38" s="107"/>
      <c r="F38" s="107"/>
      <c r="G38" s="107">
        <f t="shared" si="7"/>
        <v>0.82</v>
      </c>
      <c r="H38" s="106" t="s">
        <v>78</v>
      </c>
      <c r="I38" s="107">
        <v>89</v>
      </c>
      <c r="J38" s="107">
        <f t="shared" si="1"/>
        <v>92.1348314606741</v>
      </c>
      <c r="K38" s="111"/>
    </row>
    <row r="39" ht="25" customHeight="true" spans="1:11">
      <c r="A39" s="106">
        <v>4.4</v>
      </c>
      <c r="B39" s="106" t="s">
        <v>98</v>
      </c>
      <c r="C39" s="107"/>
      <c r="D39" s="107">
        <v>1.52</v>
      </c>
      <c r="E39" s="107"/>
      <c r="F39" s="107"/>
      <c r="G39" s="107">
        <f t="shared" si="7"/>
        <v>1.52</v>
      </c>
      <c r="H39" s="106" t="s">
        <v>78</v>
      </c>
      <c r="I39" s="107">
        <v>89</v>
      </c>
      <c r="J39" s="107">
        <f t="shared" si="1"/>
        <v>170.786516853933</v>
      </c>
      <c r="K39" s="111"/>
    </row>
    <row r="40" ht="25" customHeight="true" spans="1:11">
      <c r="A40" s="106">
        <v>4.5</v>
      </c>
      <c r="B40" s="106" t="s">
        <v>103</v>
      </c>
      <c r="C40" s="107"/>
      <c r="D40" s="107"/>
      <c r="E40" s="107">
        <v>36</v>
      </c>
      <c r="F40" s="107"/>
      <c r="G40" s="107">
        <f>E40</f>
        <v>36</v>
      </c>
      <c r="H40" s="106" t="s">
        <v>85</v>
      </c>
      <c r="I40" s="107">
        <v>1</v>
      </c>
      <c r="J40" s="107">
        <f t="shared" si="1"/>
        <v>360000</v>
      </c>
      <c r="K40" s="111"/>
    </row>
    <row r="41" ht="25" customHeight="true" spans="1:11">
      <c r="A41" s="106">
        <v>5</v>
      </c>
      <c r="B41" s="106" t="s">
        <v>104</v>
      </c>
      <c r="C41" s="107">
        <f>C42</f>
        <v>9.55</v>
      </c>
      <c r="D41" s="107">
        <f>SUM(D43:D45)</f>
        <v>1.02</v>
      </c>
      <c r="E41" s="107"/>
      <c r="F41" s="107"/>
      <c r="G41" s="107">
        <f>C41+D41</f>
        <v>10.57</v>
      </c>
      <c r="H41" s="106" t="s">
        <v>102</v>
      </c>
      <c r="I41" s="107">
        <v>48</v>
      </c>
      <c r="J41" s="107">
        <f t="shared" si="1"/>
        <v>2202.08333333333</v>
      </c>
      <c r="K41" s="111"/>
    </row>
    <row r="42" ht="25" customHeight="true" spans="1:11">
      <c r="A42" s="106">
        <v>5.1</v>
      </c>
      <c r="B42" s="106" t="s">
        <v>70</v>
      </c>
      <c r="C42" s="107">
        <v>9.55</v>
      </c>
      <c r="D42" s="107"/>
      <c r="E42" s="107"/>
      <c r="F42" s="107"/>
      <c r="G42" s="107">
        <f>C42</f>
        <v>9.55</v>
      </c>
      <c r="H42" s="106" t="s">
        <v>78</v>
      </c>
      <c r="I42" s="107">
        <v>48</v>
      </c>
      <c r="J42" s="107">
        <f t="shared" si="1"/>
        <v>1989.58333333333</v>
      </c>
      <c r="K42" s="111"/>
    </row>
    <row r="43" ht="25" customHeight="true" spans="1:11">
      <c r="A43" s="106">
        <v>5.2</v>
      </c>
      <c r="B43" s="106" t="s">
        <v>96</v>
      </c>
      <c r="C43" s="107"/>
      <c r="D43" s="107">
        <v>0.02</v>
      </c>
      <c r="E43" s="107"/>
      <c r="F43" s="107"/>
      <c r="G43" s="107">
        <f t="shared" ref="G43:G45" si="8">D43</f>
        <v>0.02</v>
      </c>
      <c r="H43" s="106" t="s">
        <v>78</v>
      </c>
      <c r="I43" s="107">
        <v>48</v>
      </c>
      <c r="J43" s="107">
        <f t="shared" si="1"/>
        <v>4.16666666666667</v>
      </c>
      <c r="K43" s="111"/>
    </row>
    <row r="44" ht="25" customHeight="true" spans="1:11">
      <c r="A44" s="106">
        <v>5.3</v>
      </c>
      <c r="B44" s="106" t="s">
        <v>97</v>
      </c>
      <c r="C44" s="107"/>
      <c r="D44" s="107">
        <v>0.54</v>
      </c>
      <c r="E44" s="107"/>
      <c r="F44" s="107"/>
      <c r="G44" s="107">
        <f t="shared" si="8"/>
        <v>0.54</v>
      </c>
      <c r="H44" s="106" t="s">
        <v>78</v>
      </c>
      <c r="I44" s="107">
        <v>48</v>
      </c>
      <c r="J44" s="107">
        <f t="shared" si="1"/>
        <v>112.5</v>
      </c>
      <c r="K44" s="111"/>
    </row>
    <row r="45" ht="25" customHeight="true" spans="1:11">
      <c r="A45" s="106">
        <v>5.4</v>
      </c>
      <c r="B45" s="106" t="s">
        <v>98</v>
      </c>
      <c r="C45" s="107"/>
      <c r="D45" s="107">
        <v>0.46</v>
      </c>
      <c r="E45" s="107"/>
      <c r="F45" s="107"/>
      <c r="G45" s="107">
        <f t="shared" si="8"/>
        <v>0.46</v>
      </c>
      <c r="H45" s="106" t="s">
        <v>78</v>
      </c>
      <c r="I45" s="107">
        <v>48</v>
      </c>
      <c r="J45" s="107">
        <f t="shared" si="1"/>
        <v>95.8333333333333</v>
      </c>
      <c r="K45" s="111"/>
    </row>
    <row r="46" ht="25" customHeight="true" spans="1:11">
      <c r="A46" s="106">
        <v>6</v>
      </c>
      <c r="B46" s="106" t="s">
        <v>105</v>
      </c>
      <c r="C46" s="107">
        <f>SUM(C47:C51)</f>
        <v>151</v>
      </c>
      <c r="D46" s="107">
        <f>D52</f>
        <v>4.25</v>
      </c>
      <c r="E46" s="107">
        <f>E52</f>
        <v>425</v>
      </c>
      <c r="F46" s="107"/>
      <c r="G46" s="107">
        <f>C46+D46+E46</f>
        <v>580.25</v>
      </c>
      <c r="H46" s="106" t="s">
        <v>85</v>
      </c>
      <c r="I46" s="107">
        <v>1</v>
      </c>
      <c r="J46" s="107">
        <f t="shared" si="1"/>
        <v>5802500</v>
      </c>
      <c r="K46" s="111"/>
    </row>
    <row r="47" ht="25" customHeight="true" spans="1:11">
      <c r="A47" s="106">
        <v>6.1</v>
      </c>
      <c r="B47" s="106" t="s">
        <v>106</v>
      </c>
      <c r="C47" s="107">
        <v>60</v>
      </c>
      <c r="D47" s="107"/>
      <c r="E47" s="107"/>
      <c r="F47" s="107"/>
      <c r="G47" s="107">
        <f t="shared" ref="G47:G51" si="9">C47</f>
        <v>60</v>
      </c>
      <c r="H47" s="106" t="s">
        <v>107</v>
      </c>
      <c r="I47" s="107">
        <v>600</v>
      </c>
      <c r="J47" s="107">
        <f t="shared" si="1"/>
        <v>1000</v>
      </c>
      <c r="K47" s="111"/>
    </row>
    <row r="48" ht="25" customHeight="true" spans="1:11">
      <c r="A48" s="106">
        <v>6.2</v>
      </c>
      <c r="B48" s="106" t="s">
        <v>108</v>
      </c>
      <c r="C48" s="107">
        <v>24</v>
      </c>
      <c r="D48" s="107"/>
      <c r="E48" s="107"/>
      <c r="F48" s="107"/>
      <c r="G48" s="107">
        <f t="shared" si="9"/>
        <v>24</v>
      </c>
      <c r="H48" s="106" t="s">
        <v>107</v>
      </c>
      <c r="I48" s="107">
        <v>240</v>
      </c>
      <c r="J48" s="107">
        <f t="shared" si="1"/>
        <v>1000</v>
      </c>
      <c r="K48" s="111"/>
    </row>
    <row r="49" ht="25" customHeight="true" spans="1:11">
      <c r="A49" s="106">
        <v>6.3</v>
      </c>
      <c r="B49" s="106" t="s">
        <v>109</v>
      </c>
      <c r="C49" s="107">
        <v>35</v>
      </c>
      <c r="D49" s="107"/>
      <c r="E49" s="107"/>
      <c r="F49" s="107"/>
      <c r="G49" s="107">
        <f t="shared" si="9"/>
        <v>35</v>
      </c>
      <c r="H49" s="106" t="s">
        <v>107</v>
      </c>
      <c r="I49" s="107">
        <v>350</v>
      </c>
      <c r="J49" s="107">
        <f t="shared" si="1"/>
        <v>1000</v>
      </c>
      <c r="K49" s="111"/>
    </row>
    <row r="50" ht="25" customHeight="true" spans="1:11">
      <c r="A50" s="106">
        <v>6.4</v>
      </c>
      <c r="B50" s="106" t="s">
        <v>110</v>
      </c>
      <c r="C50" s="107">
        <v>2</v>
      </c>
      <c r="D50" s="107"/>
      <c r="E50" s="107"/>
      <c r="F50" s="107"/>
      <c r="G50" s="107">
        <f t="shared" si="9"/>
        <v>2</v>
      </c>
      <c r="H50" s="106" t="s">
        <v>94</v>
      </c>
      <c r="I50" s="107">
        <v>1</v>
      </c>
      <c r="J50" s="107">
        <f t="shared" si="1"/>
        <v>20000</v>
      </c>
      <c r="K50" s="111"/>
    </row>
    <row r="51" ht="25" customHeight="true" spans="1:11">
      <c r="A51" s="106">
        <v>6.5</v>
      </c>
      <c r="B51" s="106" t="s">
        <v>111</v>
      </c>
      <c r="C51" s="107">
        <v>30</v>
      </c>
      <c r="D51" s="107"/>
      <c r="E51" s="107"/>
      <c r="F51" s="107"/>
      <c r="G51" s="107">
        <f t="shared" si="9"/>
        <v>30</v>
      </c>
      <c r="H51" s="106" t="s">
        <v>107</v>
      </c>
      <c r="I51" s="107">
        <v>300</v>
      </c>
      <c r="J51" s="107">
        <f t="shared" si="1"/>
        <v>1000</v>
      </c>
      <c r="K51" s="111"/>
    </row>
    <row r="52" ht="25" customHeight="true" spans="1:11">
      <c r="A52" s="106">
        <v>6.6</v>
      </c>
      <c r="B52" s="106" t="s">
        <v>112</v>
      </c>
      <c r="C52" s="107"/>
      <c r="D52" s="107">
        <v>4.25</v>
      </c>
      <c r="E52" s="107">
        <v>425</v>
      </c>
      <c r="F52" s="107"/>
      <c r="G52" s="107">
        <f>D52+E52</f>
        <v>429.25</v>
      </c>
      <c r="H52" s="106" t="s">
        <v>94</v>
      </c>
      <c r="I52" s="107">
        <v>1</v>
      </c>
      <c r="J52" s="107">
        <f t="shared" si="1"/>
        <v>4292500</v>
      </c>
      <c r="K52" s="111"/>
    </row>
    <row r="53" ht="25" customHeight="true" spans="1:11">
      <c r="A53" s="106">
        <v>7</v>
      </c>
      <c r="B53" s="106" t="s">
        <v>113</v>
      </c>
      <c r="C53" s="107">
        <v>12</v>
      </c>
      <c r="D53" s="107"/>
      <c r="E53" s="107"/>
      <c r="F53" s="107"/>
      <c r="G53" s="107">
        <f>C53</f>
        <v>12</v>
      </c>
      <c r="H53" s="106" t="s">
        <v>107</v>
      </c>
      <c r="I53" s="107">
        <v>100</v>
      </c>
      <c r="J53" s="107">
        <f t="shared" si="1"/>
        <v>1200</v>
      </c>
      <c r="K53" s="111"/>
    </row>
    <row r="54" ht="25" customHeight="true" spans="1:11">
      <c r="A54" s="106" t="s">
        <v>114</v>
      </c>
      <c r="B54" s="106" t="s">
        <v>40</v>
      </c>
      <c r="C54" s="107">
        <f>SUM(C55:C61)</f>
        <v>327.06</v>
      </c>
      <c r="D54" s="107">
        <f>SUM(D55:D57)</f>
        <v>73.62</v>
      </c>
      <c r="E54" s="107">
        <f>SUM(E58:E58)</f>
        <v>21</v>
      </c>
      <c r="F54" s="107"/>
      <c r="G54" s="107">
        <f>C54+D54+E54</f>
        <v>421.68</v>
      </c>
      <c r="H54" s="106" t="s">
        <v>102</v>
      </c>
      <c r="I54" s="107">
        <v>19041</v>
      </c>
      <c r="J54" s="107">
        <f t="shared" ref="J54:J68" si="10">G54/I54*10000</f>
        <v>221.458956987553</v>
      </c>
      <c r="K54" s="111"/>
    </row>
    <row r="55" ht="25" customHeight="true" spans="1:11">
      <c r="A55" s="106">
        <v>1</v>
      </c>
      <c r="B55" s="106" t="s">
        <v>115</v>
      </c>
      <c r="C55" s="107">
        <v>4.62</v>
      </c>
      <c r="D55" s="107">
        <v>2.53</v>
      </c>
      <c r="E55" s="107"/>
      <c r="F55" s="107"/>
      <c r="G55" s="107">
        <f t="shared" ref="G55:G57" si="11">C55+D55</f>
        <v>7.15</v>
      </c>
      <c r="H55" s="106" t="s">
        <v>116</v>
      </c>
      <c r="I55" s="107">
        <v>271</v>
      </c>
      <c r="J55" s="107">
        <f t="shared" si="10"/>
        <v>263.837638376384</v>
      </c>
      <c r="K55" s="111"/>
    </row>
    <row r="56" ht="25" customHeight="true" spans="1:11">
      <c r="A56" s="106">
        <v>2</v>
      </c>
      <c r="B56" s="106" t="s">
        <v>117</v>
      </c>
      <c r="C56" s="107">
        <v>45.55</v>
      </c>
      <c r="D56" s="107">
        <v>22.79</v>
      </c>
      <c r="E56" s="107"/>
      <c r="F56" s="107"/>
      <c r="G56" s="107">
        <f t="shared" si="11"/>
        <v>68.34</v>
      </c>
      <c r="H56" s="106" t="s">
        <v>116</v>
      </c>
      <c r="I56" s="107">
        <v>2294</v>
      </c>
      <c r="J56" s="107">
        <f t="shared" si="10"/>
        <v>297.907585004359</v>
      </c>
      <c r="K56" s="111"/>
    </row>
    <row r="57" ht="25" customHeight="true" spans="1:11">
      <c r="A57" s="106">
        <v>3</v>
      </c>
      <c r="B57" s="106" t="s">
        <v>118</v>
      </c>
      <c r="C57" s="107">
        <v>30</v>
      </c>
      <c r="D57" s="107">
        <v>48.3</v>
      </c>
      <c r="E57" s="107"/>
      <c r="F57" s="107"/>
      <c r="G57" s="107">
        <f t="shared" si="11"/>
        <v>78.3</v>
      </c>
      <c r="H57" s="106" t="s">
        <v>116</v>
      </c>
      <c r="I57" s="107">
        <v>2358</v>
      </c>
      <c r="J57" s="107">
        <f t="shared" si="10"/>
        <v>332.06106870229</v>
      </c>
      <c r="K57" s="111"/>
    </row>
    <row r="58" ht="25" customHeight="true" spans="1:11">
      <c r="A58" s="106">
        <v>4</v>
      </c>
      <c r="B58" s="106" t="s">
        <v>119</v>
      </c>
      <c r="C58" s="107"/>
      <c r="D58" s="107"/>
      <c r="E58" s="107">
        <v>21</v>
      </c>
      <c r="F58" s="107"/>
      <c r="G58" s="107">
        <f>E58</f>
        <v>21</v>
      </c>
      <c r="H58" s="106" t="s">
        <v>89</v>
      </c>
      <c r="I58" s="107">
        <v>1</v>
      </c>
      <c r="J58" s="107">
        <f t="shared" si="10"/>
        <v>210000</v>
      </c>
      <c r="K58" s="111"/>
    </row>
    <row r="59" ht="25" customHeight="true" spans="1:11">
      <c r="A59" s="106">
        <v>5</v>
      </c>
      <c r="B59" s="106" t="s">
        <v>120</v>
      </c>
      <c r="C59" s="107">
        <v>155.58</v>
      </c>
      <c r="D59" s="107"/>
      <c r="E59" s="107"/>
      <c r="F59" s="107"/>
      <c r="G59" s="107">
        <f>C59+D59</f>
        <v>155.58</v>
      </c>
      <c r="H59" s="106" t="s">
        <v>102</v>
      </c>
      <c r="I59" s="107">
        <v>4346</v>
      </c>
      <c r="J59" s="107">
        <f t="shared" si="10"/>
        <v>357.98435342844</v>
      </c>
      <c r="K59" s="111"/>
    </row>
    <row r="60" ht="25" customHeight="true" spans="1:11">
      <c r="A60" s="106">
        <v>6</v>
      </c>
      <c r="B60" s="106" t="s">
        <v>121</v>
      </c>
      <c r="C60" s="107">
        <v>68.56</v>
      </c>
      <c r="D60" s="107"/>
      <c r="E60" s="107"/>
      <c r="F60" s="107"/>
      <c r="G60" s="107">
        <f>C60</f>
        <v>68.56</v>
      </c>
      <c r="H60" s="106" t="s">
        <v>102</v>
      </c>
      <c r="I60" s="107">
        <v>10170</v>
      </c>
      <c r="J60" s="107">
        <f t="shared" si="10"/>
        <v>67.4139626352016</v>
      </c>
      <c r="K60" s="111"/>
    </row>
    <row r="61" ht="25" customHeight="true" spans="1:11">
      <c r="A61" s="106">
        <v>7</v>
      </c>
      <c r="B61" s="106" t="s">
        <v>122</v>
      </c>
      <c r="C61" s="107">
        <v>22.75</v>
      </c>
      <c r="D61" s="107"/>
      <c r="E61" s="107"/>
      <c r="F61" s="107"/>
      <c r="G61" s="107">
        <f>C61</f>
        <v>22.75</v>
      </c>
      <c r="H61" s="106" t="s">
        <v>102</v>
      </c>
      <c r="I61" s="107">
        <v>1975</v>
      </c>
      <c r="J61" s="107">
        <f t="shared" si="10"/>
        <v>115.189873417722</v>
      </c>
      <c r="K61" s="111"/>
    </row>
    <row r="62" ht="25" customHeight="true" spans="1:11">
      <c r="A62" s="106" t="s">
        <v>123</v>
      </c>
      <c r="B62" s="106" t="s">
        <v>41</v>
      </c>
      <c r="C62" s="107"/>
      <c r="D62" s="107">
        <v>400</v>
      </c>
      <c r="E62" s="107"/>
      <c r="F62" s="107"/>
      <c r="G62" s="107">
        <f t="shared" ref="G62:G65" si="12">D62</f>
        <v>400</v>
      </c>
      <c r="H62" s="106" t="s">
        <v>85</v>
      </c>
      <c r="I62" s="107">
        <v>1</v>
      </c>
      <c r="J62" s="107">
        <f t="shared" si="10"/>
        <v>4000000</v>
      </c>
      <c r="K62" s="111"/>
    </row>
    <row r="63" ht="25" customHeight="true" spans="1:11">
      <c r="A63" s="104" t="s">
        <v>124</v>
      </c>
      <c r="B63" s="104" t="s">
        <v>43</v>
      </c>
      <c r="C63" s="105">
        <f>C66</f>
        <v>6.33</v>
      </c>
      <c r="D63" s="105">
        <f>SUM(D64:D65)</f>
        <v>160.2</v>
      </c>
      <c r="E63" s="105"/>
      <c r="F63" s="105"/>
      <c r="G63" s="105">
        <f>C63+D63</f>
        <v>166.53</v>
      </c>
      <c r="H63" s="104" t="s">
        <v>85</v>
      </c>
      <c r="I63" s="105">
        <v>1</v>
      </c>
      <c r="J63" s="105">
        <f t="shared" si="10"/>
        <v>1665300</v>
      </c>
      <c r="K63" s="111"/>
    </row>
    <row r="64" ht="25" customHeight="true" spans="1:11">
      <c r="A64" s="106">
        <v>1</v>
      </c>
      <c r="B64" s="106" t="s">
        <v>44</v>
      </c>
      <c r="C64" s="107"/>
      <c r="D64" s="107">
        <v>88.19</v>
      </c>
      <c r="E64" s="107"/>
      <c r="F64" s="107"/>
      <c r="G64" s="107">
        <f t="shared" si="12"/>
        <v>88.19</v>
      </c>
      <c r="H64" s="106" t="s">
        <v>85</v>
      </c>
      <c r="I64" s="107">
        <v>1</v>
      </c>
      <c r="J64" s="107">
        <f t="shared" si="10"/>
        <v>881900</v>
      </c>
      <c r="K64" s="111"/>
    </row>
    <row r="65" ht="25" customHeight="true" spans="1:11">
      <c r="A65" s="106">
        <v>2</v>
      </c>
      <c r="B65" s="106" t="s">
        <v>45</v>
      </c>
      <c r="C65" s="107"/>
      <c r="D65" s="107">
        <v>72.01</v>
      </c>
      <c r="E65" s="107"/>
      <c r="F65" s="107"/>
      <c r="G65" s="107">
        <f t="shared" si="12"/>
        <v>72.01</v>
      </c>
      <c r="H65" s="106" t="s">
        <v>85</v>
      </c>
      <c r="I65" s="107">
        <v>1</v>
      </c>
      <c r="J65" s="107">
        <f t="shared" si="10"/>
        <v>720100</v>
      </c>
      <c r="K65" s="111"/>
    </row>
    <row r="66" ht="25" customHeight="true" spans="1:11">
      <c r="A66" s="106">
        <v>3</v>
      </c>
      <c r="B66" s="106" t="s">
        <v>46</v>
      </c>
      <c r="C66" s="107">
        <v>6.33</v>
      </c>
      <c r="D66" s="107"/>
      <c r="E66" s="107"/>
      <c r="F66" s="107"/>
      <c r="G66" s="107">
        <f>C66</f>
        <v>6.33</v>
      </c>
      <c r="H66" s="106" t="s">
        <v>85</v>
      </c>
      <c r="I66" s="107">
        <v>1</v>
      </c>
      <c r="J66" s="107">
        <f t="shared" si="10"/>
        <v>63300</v>
      </c>
      <c r="K66" s="111"/>
    </row>
    <row r="67" s="94" customFormat="true" ht="25" customHeight="true" spans="1:11">
      <c r="A67" s="104" t="s">
        <v>13</v>
      </c>
      <c r="B67" s="104" t="s">
        <v>47</v>
      </c>
      <c r="C67" s="104"/>
      <c r="D67" s="104"/>
      <c r="E67" s="104"/>
      <c r="F67" s="105">
        <f>SUM(F68:F78)</f>
        <v>181.322184842</v>
      </c>
      <c r="G67" s="105">
        <f t="shared" ref="G67:G79" si="13">F67</f>
        <v>181.322184842</v>
      </c>
      <c r="H67" s="104" t="s">
        <v>125</v>
      </c>
      <c r="I67" s="104" t="s">
        <v>126</v>
      </c>
      <c r="J67" s="106" t="s">
        <v>127</v>
      </c>
      <c r="K67" s="111">
        <f>G67/G83</f>
        <v>0.0237188835385983</v>
      </c>
    </row>
    <row r="68" s="94" customFormat="true" ht="25" customHeight="true" spans="1:11">
      <c r="A68" s="106">
        <v>1</v>
      </c>
      <c r="B68" s="106" t="s">
        <v>48</v>
      </c>
      <c r="C68" s="106"/>
      <c r="D68" s="106"/>
      <c r="E68" s="106"/>
      <c r="F68" s="107">
        <f t="shared" ref="F68:F76" si="14">I68*J68</f>
        <v>19.9349</v>
      </c>
      <c r="G68" s="107">
        <f t="shared" si="13"/>
        <v>19.9349</v>
      </c>
      <c r="H68" s="106" t="s">
        <v>125</v>
      </c>
      <c r="I68" s="107">
        <f>G5</f>
        <v>1993.49</v>
      </c>
      <c r="J68" s="112">
        <v>0.01</v>
      </c>
      <c r="K68" s="111"/>
    </row>
    <row r="69" s="94" customFormat="true" ht="25" customHeight="true" spans="1:11">
      <c r="A69" s="106">
        <v>2</v>
      </c>
      <c r="B69" s="106" t="s">
        <v>50</v>
      </c>
      <c r="C69" s="106"/>
      <c r="D69" s="106"/>
      <c r="E69" s="106"/>
      <c r="F69" s="107">
        <v>60.7</v>
      </c>
      <c r="G69" s="107">
        <f t="shared" si="13"/>
        <v>60.7</v>
      </c>
      <c r="H69" s="106" t="s">
        <v>125</v>
      </c>
      <c r="I69" s="107"/>
      <c r="J69" s="112"/>
      <c r="K69" s="106"/>
    </row>
    <row r="70" s="94" customFormat="true" ht="25" customHeight="true" spans="1:11">
      <c r="A70" s="106">
        <v>3</v>
      </c>
      <c r="B70" s="106" t="s">
        <v>51</v>
      </c>
      <c r="C70" s="106"/>
      <c r="D70" s="106"/>
      <c r="E70" s="106"/>
      <c r="F70" s="107">
        <f t="shared" si="14"/>
        <v>39.8698</v>
      </c>
      <c r="G70" s="107">
        <f t="shared" si="13"/>
        <v>39.8698</v>
      </c>
      <c r="H70" s="106" t="s">
        <v>125</v>
      </c>
      <c r="I70" s="107">
        <f>G5</f>
        <v>1993.49</v>
      </c>
      <c r="J70" s="112">
        <v>0.02</v>
      </c>
      <c r="K70" s="106"/>
    </row>
    <row r="71" s="94" customFormat="true" ht="25" customHeight="true" spans="1:11">
      <c r="A71" s="106">
        <v>4</v>
      </c>
      <c r="B71" s="106" t="s">
        <v>52</v>
      </c>
      <c r="C71" s="106"/>
      <c r="D71" s="106"/>
      <c r="E71" s="106"/>
      <c r="F71" s="107">
        <f t="shared" si="14"/>
        <v>10.764846</v>
      </c>
      <c r="G71" s="107">
        <f t="shared" si="13"/>
        <v>10.764846</v>
      </c>
      <c r="H71" s="106" t="s">
        <v>125</v>
      </c>
      <c r="I71" s="107">
        <f>G5</f>
        <v>1993.49</v>
      </c>
      <c r="J71" s="112">
        <v>0.0054</v>
      </c>
      <c r="K71" s="106"/>
    </row>
    <row r="72" s="94" customFormat="true" ht="25" customHeight="true" spans="1:11">
      <c r="A72" s="106">
        <v>5</v>
      </c>
      <c r="B72" s="106" t="s">
        <v>53</v>
      </c>
      <c r="C72" s="106"/>
      <c r="D72" s="106"/>
      <c r="E72" s="106"/>
      <c r="F72" s="107">
        <f t="shared" si="14"/>
        <v>2.990235</v>
      </c>
      <c r="G72" s="107">
        <f t="shared" si="13"/>
        <v>2.990235</v>
      </c>
      <c r="H72" s="106" t="s">
        <v>125</v>
      </c>
      <c r="I72" s="107">
        <f>G5</f>
        <v>1993.49</v>
      </c>
      <c r="J72" s="112">
        <v>0.0015</v>
      </c>
      <c r="K72" s="106"/>
    </row>
    <row r="73" s="94" customFormat="true" ht="25" customHeight="true" spans="1:11">
      <c r="A73" s="106">
        <v>6</v>
      </c>
      <c r="B73" s="106" t="s">
        <v>54</v>
      </c>
      <c r="C73" s="106"/>
      <c r="D73" s="106"/>
      <c r="E73" s="106"/>
      <c r="F73" s="107">
        <f t="shared" si="14"/>
        <v>7.666563842</v>
      </c>
      <c r="G73" s="107">
        <f t="shared" si="13"/>
        <v>7.666563842</v>
      </c>
      <c r="H73" s="106" t="s">
        <v>125</v>
      </c>
      <c r="I73" s="107">
        <f>G5</f>
        <v>1993.49</v>
      </c>
      <c r="J73" s="112">
        <v>0.0038458</v>
      </c>
      <c r="K73" s="106"/>
    </row>
    <row r="74" s="94" customFormat="true" ht="25" customHeight="true" spans="1:11">
      <c r="A74" s="106">
        <v>7</v>
      </c>
      <c r="B74" s="106" t="s">
        <v>55</v>
      </c>
      <c r="C74" s="106"/>
      <c r="D74" s="106"/>
      <c r="E74" s="106"/>
      <c r="F74" s="107">
        <f t="shared" si="14"/>
        <v>13.95443</v>
      </c>
      <c r="G74" s="107">
        <f t="shared" si="13"/>
        <v>13.95443</v>
      </c>
      <c r="H74" s="106" t="s">
        <v>125</v>
      </c>
      <c r="I74" s="107">
        <f>G5</f>
        <v>1993.49</v>
      </c>
      <c r="J74" s="112">
        <v>0.007</v>
      </c>
      <c r="K74" s="106"/>
    </row>
    <row r="75" s="94" customFormat="true" ht="25" customHeight="true" spans="1:11">
      <c r="A75" s="106">
        <v>8</v>
      </c>
      <c r="B75" s="106" t="s">
        <v>56</v>
      </c>
      <c r="C75" s="106"/>
      <c r="D75" s="106"/>
      <c r="E75" s="106"/>
      <c r="F75" s="107">
        <f t="shared" si="14"/>
        <v>14.951175</v>
      </c>
      <c r="G75" s="107">
        <f t="shared" si="13"/>
        <v>14.951175</v>
      </c>
      <c r="H75" s="106" t="s">
        <v>125</v>
      </c>
      <c r="I75" s="107">
        <f>G5</f>
        <v>1993.49</v>
      </c>
      <c r="J75" s="112">
        <v>0.0075</v>
      </c>
      <c r="K75" s="106"/>
    </row>
    <row r="76" s="94" customFormat="true" ht="25" customHeight="true" spans="1:11">
      <c r="A76" s="106">
        <v>9</v>
      </c>
      <c r="B76" s="106" t="s">
        <v>57</v>
      </c>
      <c r="C76" s="106"/>
      <c r="D76" s="106"/>
      <c r="E76" s="106"/>
      <c r="F76" s="107">
        <f t="shared" si="14"/>
        <v>2.990235</v>
      </c>
      <c r="G76" s="107">
        <f t="shared" si="13"/>
        <v>2.990235</v>
      </c>
      <c r="H76" s="106" t="s">
        <v>125</v>
      </c>
      <c r="I76" s="107">
        <f>G5</f>
        <v>1993.49</v>
      </c>
      <c r="J76" s="112">
        <v>0.0015</v>
      </c>
      <c r="K76" s="106"/>
    </row>
    <row r="77" s="94" customFormat="true" ht="25" customHeight="true" spans="1:11">
      <c r="A77" s="106">
        <v>10</v>
      </c>
      <c r="B77" s="106" t="s">
        <v>58</v>
      </c>
      <c r="C77" s="106"/>
      <c r="D77" s="106"/>
      <c r="E77" s="106"/>
      <c r="F77" s="107">
        <v>6</v>
      </c>
      <c r="G77" s="107">
        <f t="shared" si="13"/>
        <v>6</v>
      </c>
      <c r="H77" s="106" t="s">
        <v>125</v>
      </c>
      <c r="I77" s="107"/>
      <c r="J77" s="112"/>
      <c r="K77" s="106"/>
    </row>
    <row r="78" s="94" customFormat="true" ht="25" customHeight="true" spans="1:11">
      <c r="A78" s="106">
        <v>11</v>
      </c>
      <c r="B78" s="106" t="s">
        <v>59</v>
      </c>
      <c r="C78" s="106"/>
      <c r="D78" s="106"/>
      <c r="E78" s="106"/>
      <c r="F78" s="107">
        <v>1.5</v>
      </c>
      <c r="G78" s="107">
        <f t="shared" si="13"/>
        <v>1.5</v>
      </c>
      <c r="H78" s="106" t="s">
        <v>125</v>
      </c>
      <c r="I78" s="107"/>
      <c r="J78" s="112"/>
      <c r="K78" s="106"/>
    </row>
    <row r="79" s="94" customFormat="true" ht="25" customHeight="true" spans="1:11">
      <c r="A79" s="104" t="s">
        <v>16</v>
      </c>
      <c r="B79" s="104" t="s">
        <v>17</v>
      </c>
      <c r="C79" s="104"/>
      <c r="D79" s="104"/>
      <c r="E79" s="104"/>
      <c r="F79" s="105">
        <v>65.25</v>
      </c>
      <c r="G79" s="105">
        <f t="shared" si="13"/>
        <v>65.25</v>
      </c>
      <c r="H79" s="104" t="s">
        <v>125</v>
      </c>
      <c r="I79" s="105">
        <f>G5+G67</f>
        <v>2174.812184842</v>
      </c>
      <c r="J79" s="111">
        <v>0.03</v>
      </c>
      <c r="K79" s="104"/>
    </row>
    <row r="80" s="94" customFormat="true" ht="25" customHeight="true" spans="1:11">
      <c r="A80" s="104" t="s">
        <v>19</v>
      </c>
      <c r="B80" s="104" t="s">
        <v>128</v>
      </c>
      <c r="C80" s="105">
        <f>消防提升!E57</f>
        <v>537.86187</v>
      </c>
      <c r="D80" s="105"/>
      <c r="E80" s="105"/>
      <c r="F80" s="105"/>
      <c r="G80" s="105">
        <f>C80</f>
        <v>537.86187</v>
      </c>
      <c r="H80" s="104" t="s">
        <v>85</v>
      </c>
      <c r="I80" s="105">
        <v>1</v>
      </c>
      <c r="J80" s="105">
        <f>G80/I80*10000</f>
        <v>5378618.7</v>
      </c>
      <c r="K80" s="111"/>
    </row>
    <row r="81" s="94" customFormat="true" ht="25" customHeight="true" spans="1:11">
      <c r="A81" s="104" t="s">
        <v>22</v>
      </c>
      <c r="B81" s="104" t="s">
        <v>23</v>
      </c>
      <c r="C81" s="105"/>
      <c r="D81" s="105"/>
      <c r="E81" s="105">
        <v>1220.25</v>
      </c>
      <c r="F81" s="105"/>
      <c r="G81" s="105">
        <f>E81</f>
        <v>1220.25</v>
      </c>
      <c r="H81" s="104" t="s">
        <v>85</v>
      </c>
      <c r="I81" s="105">
        <v>1</v>
      </c>
      <c r="J81" s="105">
        <f>G81/I81*10000</f>
        <v>12202500</v>
      </c>
      <c r="K81" s="111">
        <f>G81/G83</f>
        <v>0.159621767536029</v>
      </c>
    </row>
    <row r="82" s="94" customFormat="true" ht="25" customHeight="true" spans="1:11">
      <c r="A82" s="104" t="s">
        <v>25</v>
      </c>
      <c r="B82" s="104" t="s">
        <v>63</v>
      </c>
      <c r="C82" s="105"/>
      <c r="D82" s="105"/>
      <c r="E82" s="105">
        <v>3646.46</v>
      </c>
      <c r="F82" s="105"/>
      <c r="G82" s="105">
        <f>E82</f>
        <v>3646.46</v>
      </c>
      <c r="H82" s="104" t="s">
        <v>85</v>
      </c>
      <c r="I82" s="105">
        <v>1</v>
      </c>
      <c r="J82" s="107"/>
      <c r="K82" s="111"/>
    </row>
    <row r="83" s="94" customFormat="true" ht="25" customHeight="true" spans="1:11">
      <c r="A83" s="104" t="s">
        <v>65</v>
      </c>
      <c r="B83" s="104" t="s">
        <v>28</v>
      </c>
      <c r="C83" s="105">
        <f>C5</f>
        <v>752.88</v>
      </c>
      <c r="D83" s="105">
        <f>D5</f>
        <v>754.17</v>
      </c>
      <c r="E83" s="105">
        <f>E5</f>
        <v>486.44</v>
      </c>
      <c r="F83" s="105">
        <f>F67</f>
        <v>181.322184842</v>
      </c>
      <c r="G83" s="105">
        <f>G5+G67+G79+G81+G82+G80</f>
        <v>7644.634054842</v>
      </c>
      <c r="H83" s="104" t="s">
        <v>125</v>
      </c>
      <c r="I83" s="113"/>
      <c r="J83" s="113"/>
      <c r="K83" s="106">
        <v>100</v>
      </c>
    </row>
    <row r="84" s="94" customFormat="true" ht="20.25" customHeight="true"/>
    <row r="85" s="94" customFormat="true" ht="20.25" customHeight="true"/>
    <row r="86" s="94" customFormat="true" ht="20.25" customHeight="true"/>
    <row r="87" s="94" customFormat="true" ht="20.25" customHeight="true" spans="2:11">
      <c r="B87"/>
      <c r="C87"/>
      <c r="D87"/>
      <c r="E87"/>
      <c r="F87"/>
      <c r="G87"/>
      <c r="H87"/>
      <c r="I87"/>
      <c r="J87"/>
      <c r="K87"/>
    </row>
    <row r="88" s="94" customFormat="true" ht="20.25" customHeight="true" spans="1:11">
      <c r="A88"/>
      <c r="B88"/>
      <c r="C88"/>
      <c r="D88"/>
      <c r="E88"/>
      <c r="F88"/>
      <c r="G88"/>
      <c r="H88"/>
      <c r="I88"/>
      <c r="J88"/>
      <c r="K88"/>
    </row>
    <row r="89" s="94" customFormat="true" ht="20.25" customHeight="true" spans="1:11">
      <c r="A89"/>
      <c r="B89"/>
      <c r="C89"/>
      <c r="D89"/>
      <c r="E89"/>
      <c r="F89"/>
      <c r="G89"/>
      <c r="H89"/>
      <c r="I89"/>
      <c r="J89"/>
      <c r="K89"/>
    </row>
    <row r="90" s="94" customFormat="true" ht="20.25" customHeight="true" spans="1:11">
      <c r="A90"/>
      <c r="B90"/>
      <c r="C90"/>
      <c r="D90"/>
      <c r="E90"/>
      <c r="F90"/>
      <c r="G90"/>
      <c r="H90"/>
      <c r="I90"/>
      <c r="J90"/>
      <c r="K90"/>
    </row>
    <row r="91" s="94" customFormat="true" ht="20.25" customHeight="true" spans="1:11">
      <c r="A91"/>
      <c r="B91"/>
      <c r="C91"/>
      <c r="D91"/>
      <c r="E91"/>
      <c r="F91"/>
      <c r="G91"/>
      <c r="H91"/>
      <c r="I91"/>
      <c r="J91"/>
      <c r="K91"/>
    </row>
    <row r="92" s="94" customFormat="true" ht="20.25" customHeight="true" spans="1:11">
      <c r="A92"/>
      <c r="B92"/>
      <c r="C92"/>
      <c r="D92"/>
      <c r="E92"/>
      <c r="F92"/>
      <c r="G92"/>
      <c r="H92"/>
      <c r="I92"/>
      <c r="J92"/>
      <c r="K92"/>
    </row>
    <row r="93" s="94" customFormat="true" ht="20.25" customHeight="true" spans="1:11">
      <c r="A93"/>
      <c r="B93"/>
      <c r="C93"/>
      <c r="D93"/>
      <c r="E93"/>
      <c r="F93"/>
      <c r="G93"/>
      <c r="H93"/>
      <c r="I93"/>
      <c r="J93"/>
      <c r="K93"/>
    </row>
    <row r="94" s="94" customFormat="true" ht="20.25" customHeight="true" spans="1:11">
      <c r="A94"/>
      <c r="B94"/>
      <c r="C94"/>
      <c r="D94"/>
      <c r="E94"/>
      <c r="F94"/>
      <c r="G94"/>
      <c r="H94"/>
      <c r="I94"/>
      <c r="J94"/>
      <c r="K94"/>
    </row>
    <row r="95" s="94" customFormat="true" ht="20.25" customHeight="true" spans="1:11">
      <c r="A95"/>
      <c r="B95"/>
      <c r="C95"/>
      <c r="D95"/>
      <c r="E95"/>
      <c r="F95"/>
      <c r="G95"/>
      <c r="H95"/>
      <c r="I95"/>
      <c r="J95"/>
      <c r="K95"/>
    </row>
    <row r="96" s="94" customFormat="true" ht="20.25" customHeight="true" spans="1:11">
      <c r="A96"/>
      <c r="B96"/>
      <c r="C96"/>
      <c r="D96"/>
      <c r="E96"/>
      <c r="F96"/>
      <c r="G96"/>
      <c r="H96"/>
      <c r="I96"/>
      <c r="J96"/>
      <c r="K96"/>
    </row>
    <row r="97" s="94" customFormat="true" ht="20.25" customHeight="true" spans="1:11">
      <c r="A97"/>
      <c r="B97"/>
      <c r="C97"/>
      <c r="D97"/>
      <c r="E97"/>
      <c r="F97"/>
      <c r="G97"/>
      <c r="H97"/>
      <c r="I97"/>
      <c r="J97"/>
      <c r="K97"/>
    </row>
    <row r="98" s="94" customFormat="true" ht="20.25" customHeight="true" spans="1:11">
      <c r="A98"/>
      <c r="B98"/>
      <c r="C98"/>
      <c r="D98"/>
      <c r="E98"/>
      <c r="F98"/>
      <c r="G98"/>
      <c r="H98"/>
      <c r="I98"/>
      <c r="J98"/>
      <c r="K98"/>
    </row>
    <row r="99" s="94" customFormat="true" ht="20.25" customHeight="true" spans="1:11">
      <c r="A99"/>
      <c r="B99"/>
      <c r="C99"/>
      <c r="D99"/>
      <c r="E99"/>
      <c r="F99"/>
      <c r="G99"/>
      <c r="H99"/>
      <c r="I99"/>
      <c r="J99"/>
      <c r="K99"/>
    </row>
    <row r="100" s="94" customFormat="true" ht="20.25" customHeight="true" spans="1:11">
      <c r="A100"/>
      <c r="B100"/>
      <c r="C100"/>
      <c r="D100"/>
      <c r="E100"/>
      <c r="F100"/>
      <c r="G100"/>
      <c r="H100"/>
      <c r="I100"/>
      <c r="J100"/>
      <c r="K100"/>
    </row>
    <row r="101" s="94" customFormat="true" ht="20.25" customHeight="true" spans="1:11">
      <c r="A101"/>
      <c r="B101"/>
      <c r="C101"/>
      <c r="D101"/>
      <c r="E101"/>
      <c r="F101"/>
      <c r="G101"/>
      <c r="H101"/>
      <c r="I101"/>
      <c r="J101"/>
      <c r="K101"/>
    </row>
    <row r="102" s="94" customFormat="true" ht="20.25" customHeight="true" spans="1:11">
      <c r="A102"/>
      <c r="B102"/>
      <c r="C102"/>
      <c r="D102"/>
      <c r="E102"/>
      <c r="F102"/>
      <c r="G102"/>
      <c r="H102"/>
      <c r="I102"/>
      <c r="J102"/>
      <c r="K102"/>
    </row>
    <row r="103" s="94" customFormat="true" ht="20.25" customHeight="true" spans="1:11">
      <c r="A103"/>
      <c r="B103"/>
      <c r="C103"/>
      <c r="D103"/>
      <c r="E103"/>
      <c r="F103"/>
      <c r="G103"/>
      <c r="H103"/>
      <c r="I103"/>
      <c r="J103"/>
      <c r="K103"/>
    </row>
    <row r="104" s="94" customFormat="true" ht="27.95" customHeight="true" spans="1:11">
      <c r="A104"/>
      <c r="B104"/>
      <c r="C104"/>
      <c r="D104"/>
      <c r="E104"/>
      <c r="F104"/>
      <c r="G104"/>
      <c r="H104"/>
      <c r="I104"/>
      <c r="J104"/>
      <c r="K104"/>
    </row>
    <row r="105" s="94" customFormat="true" ht="20.25" customHeight="true" spans="1:11">
      <c r="A105"/>
      <c r="B105"/>
      <c r="C105"/>
      <c r="D105"/>
      <c r="E105"/>
      <c r="F105"/>
      <c r="G105"/>
      <c r="H105"/>
      <c r="I105"/>
      <c r="J105"/>
      <c r="K105"/>
    </row>
    <row r="106" s="94" customFormat="true" ht="20.25" customHeight="true" spans="1:11">
      <c r="A106"/>
      <c r="B106"/>
      <c r="C106"/>
      <c r="D106"/>
      <c r="E106"/>
      <c r="F106"/>
      <c r="G106"/>
      <c r="H106"/>
      <c r="I106"/>
      <c r="J106"/>
      <c r="K106"/>
    </row>
    <row r="107" s="94" customFormat="true" ht="20.25" customHeight="true" spans="1:11">
      <c r="A107"/>
      <c r="B107"/>
      <c r="C107"/>
      <c r="D107"/>
      <c r="E107"/>
      <c r="F107"/>
      <c r="G107"/>
      <c r="H107"/>
      <c r="I107"/>
      <c r="J107"/>
      <c r="K107"/>
    </row>
    <row r="108" s="94" customFormat="true" ht="20.25" customHeight="true" spans="1:11">
      <c r="A108"/>
      <c r="B108"/>
      <c r="C108"/>
      <c r="D108"/>
      <c r="E108"/>
      <c r="F108"/>
      <c r="G108"/>
      <c r="H108"/>
      <c r="I108"/>
      <c r="J108"/>
      <c r="K108"/>
    </row>
    <row r="109" s="94" customFormat="true" ht="20.25" customHeight="true" spans="1:11">
      <c r="A109"/>
      <c r="B109"/>
      <c r="C109"/>
      <c r="D109"/>
      <c r="E109"/>
      <c r="F109"/>
      <c r="G109"/>
      <c r="H109"/>
      <c r="I109"/>
      <c r="J109"/>
      <c r="K109"/>
    </row>
    <row r="110" s="94" customFormat="true" ht="20.25" customHeight="true" spans="1:11">
      <c r="A110"/>
      <c r="B110"/>
      <c r="C110"/>
      <c r="D110"/>
      <c r="E110"/>
      <c r="F110"/>
      <c r="G110"/>
      <c r="H110"/>
      <c r="I110"/>
      <c r="J110"/>
      <c r="K110"/>
    </row>
    <row r="111" s="94" customFormat="true" ht="20.25" customHeight="true" spans="1:11">
      <c r="A111"/>
      <c r="B111"/>
      <c r="C111"/>
      <c r="D111"/>
      <c r="E111"/>
      <c r="F111"/>
      <c r="G111"/>
      <c r="H111"/>
      <c r="I111"/>
      <c r="J111"/>
      <c r="K111"/>
    </row>
    <row r="112" s="94" customFormat="true" ht="20.25" customHeight="true" spans="1:11">
      <c r="A112"/>
      <c r="B112"/>
      <c r="C112"/>
      <c r="D112"/>
      <c r="E112"/>
      <c r="F112"/>
      <c r="G112"/>
      <c r="H112"/>
      <c r="I112"/>
      <c r="J112"/>
      <c r="K112"/>
    </row>
    <row r="113" s="94" customFormat="true" ht="20.25" customHeight="true" spans="1:11">
      <c r="A113"/>
      <c r="B113"/>
      <c r="C113"/>
      <c r="D113"/>
      <c r="E113"/>
      <c r="F113"/>
      <c r="G113"/>
      <c r="H113"/>
      <c r="I113"/>
      <c r="J113"/>
      <c r="K113"/>
    </row>
    <row r="114" s="94" customFormat="true" ht="20.25" customHeight="true" spans="1:11">
      <c r="A114"/>
      <c r="B114"/>
      <c r="C114"/>
      <c r="D114"/>
      <c r="E114"/>
      <c r="F114"/>
      <c r="G114"/>
      <c r="H114"/>
      <c r="I114"/>
      <c r="J114"/>
      <c r="K114"/>
    </row>
    <row r="115" s="94" customFormat="true" ht="20.25" customHeight="true" spans="1:11">
      <c r="A115"/>
      <c r="B115"/>
      <c r="C115"/>
      <c r="D115"/>
      <c r="E115"/>
      <c r="F115"/>
      <c r="G115"/>
      <c r="H115"/>
      <c r="I115"/>
      <c r="J115"/>
      <c r="K115"/>
    </row>
    <row r="116" s="94" customFormat="true" ht="20.25" customHeight="true" spans="1:11">
      <c r="A116"/>
      <c r="B116"/>
      <c r="C116"/>
      <c r="D116"/>
      <c r="E116"/>
      <c r="F116"/>
      <c r="G116"/>
      <c r="H116"/>
      <c r="I116"/>
      <c r="J116"/>
      <c r="K116"/>
    </row>
    <row r="117" s="94" customFormat="true" ht="20.25" customHeight="true" spans="1:11">
      <c r="A117"/>
      <c r="B117"/>
      <c r="C117"/>
      <c r="D117"/>
      <c r="E117"/>
      <c r="F117"/>
      <c r="G117"/>
      <c r="H117"/>
      <c r="I117"/>
      <c r="J117"/>
      <c r="K117"/>
    </row>
    <row r="118" s="94" customFormat="true" ht="20.25" customHeight="true" spans="1:11">
      <c r="A118"/>
      <c r="B118"/>
      <c r="C118"/>
      <c r="D118"/>
      <c r="E118"/>
      <c r="F118"/>
      <c r="G118"/>
      <c r="H118"/>
      <c r="I118"/>
      <c r="J118"/>
      <c r="K118"/>
    </row>
    <row r="119" s="94" customFormat="true" ht="20.25" customHeight="true" spans="1:11">
      <c r="A119"/>
      <c r="B119"/>
      <c r="C119"/>
      <c r="D119"/>
      <c r="E119"/>
      <c r="F119"/>
      <c r="G119"/>
      <c r="H119"/>
      <c r="I119"/>
      <c r="J119"/>
      <c r="K119"/>
    </row>
    <row r="120" s="94" customFormat="true" ht="20.25" customHeight="true" spans="1:11">
      <c r="A120"/>
      <c r="B120"/>
      <c r="C120"/>
      <c r="D120"/>
      <c r="E120"/>
      <c r="F120"/>
      <c r="G120"/>
      <c r="H120"/>
      <c r="I120"/>
      <c r="J120"/>
      <c r="K120"/>
    </row>
    <row r="121" s="94" customFormat="true" ht="20.25" customHeight="true" spans="1:11">
      <c r="A121"/>
      <c r="B121"/>
      <c r="C121"/>
      <c r="D121"/>
      <c r="E121"/>
      <c r="F121"/>
      <c r="G121"/>
      <c r="H121"/>
      <c r="I121"/>
      <c r="J121"/>
      <c r="K121"/>
    </row>
    <row r="122" s="94" customFormat="true" ht="20.25" customHeight="true" spans="1:11">
      <c r="A122"/>
      <c r="B122"/>
      <c r="C122"/>
      <c r="D122"/>
      <c r="E122"/>
      <c r="F122"/>
      <c r="G122"/>
      <c r="H122"/>
      <c r="I122"/>
      <c r="J122"/>
      <c r="K122"/>
    </row>
    <row r="123" s="94" customFormat="true" ht="20.25" customHeight="true" spans="1:11">
      <c r="A123"/>
      <c r="B123"/>
      <c r="C123"/>
      <c r="D123"/>
      <c r="E123"/>
      <c r="F123"/>
      <c r="G123"/>
      <c r="H123"/>
      <c r="I123"/>
      <c r="J123"/>
      <c r="K123"/>
    </row>
    <row r="124" s="94" customFormat="true" ht="20.25" customHeight="true" spans="1:11">
      <c r="A124"/>
      <c r="B124"/>
      <c r="C124"/>
      <c r="D124"/>
      <c r="E124"/>
      <c r="F124"/>
      <c r="G124"/>
      <c r="H124"/>
      <c r="I124"/>
      <c r="J124"/>
      <c r="K124"/>
    </row>
    <row r="125" s="94" customFormat="true" ht="20.25" customHeight="true" spans="1:11">
      <c r="A125"/>
      <c r="B125"/>
      <c r="C125"/>
      <c r="D125"/>
      <c r="E125"/>
      <c r="F125"/>
      <c r="G125"/>
      <c r="H125"/>
      <c r="I125"/>
      <c r="J125"/>
      <c r="K125"/>
    </row>
    <row r="126" s="94" customFormat="true" ht="20.25" customHeight="true" spans="1:11">
      <c r="A126"/>
      <c r="B126"/>
      <c r="C126"/>
      <c r="D126"/>
      <c r="E126"/>
      <c r="F126"/>
      <c r="G126"/>
      <c r="H126"/>
      <c r="I126"/>
      <c r="J126"/>
      <c r="K126"/>
    </row>
    <row r="127" s="94" customFormat="true" ht="20.25" customHeight="true" spans="1:11">
      <c r="A127"/>
      <c r="B127"/>
      <c r="C127"/>
      <c r="D127"/>
      <c r="E127"/>
      <c r="F127"/>
      <c r="G127"/>
      <c r="H127"/>
      <c r="I127"/>
      <c r="J127"/>
      <c r="K127"/>
    </row>
    <row r="128" s="94" customFormat="true" ht="20.25" customHeight="true" spans="1:11">
      <c r="A128"/>
      <c r="B128"/>
      <c r="C128"/>
      <c r="D128"/>
      <c r="E128"/>
      <c r="F128"/>
      <c r="G128"/>
      <c r="H128"/>
      <c r="I128"/>
      <c r="J128"/>
      <c r="K128"/>
    </row>
    <row r="129" ht="27" customHeight="true"/>
    <row r="130" ht="27" customHeight="true"/>
    <row r="131" ht="27" customHeight="true"/>
    <row r="132" ht="27" customHeight="true"/>
    <row r="133" ht="27" customHeight="true"/>
    <row r="134" ht="27" customHeight="true"/>
    <row r="135" ht="27" customHeight="true"/>
    <row r="136" ht="27" customHeight="true"/>
    <row r="137" ht="27" customHeight="true"/>
    <row r="138" ht="27" customHeight="true"/>
    <row r="139" ht="27" customHeight="true"/>
    <row r="140" ht="27" customHeight="true"/>
    <row r="141" ht="27" customHeight="true"/>
  </sheetData>
  <mergeCells count="7">
    <mergeCell ref="A1:K1"/>
    <mergeCell ref="A2:K2"/>
    <mergeCell ref="C3:G3"/>
    <mergeCell ref="H3:J3"/>
    <mergeCell ref="A3:A4"/>
    <mergeCell ref="B3:B4"/>
    <mergeCell ref="K3:K4"/>
  </mergeCells>
  <pageMargins left="0.65" right="0.59" top="0.38" bottom="0.39" header="0.41" footer="0.5"/>
  <pageSetup paperSize="9" scale="9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30" workbookViewId="0">
      <selection activeCell="A1" sqref="A1:H49"/>
    </sheetView>
  </sheetViews>
  <sheetFormatPr defaultColWidth="9" defaultRowHeight="15.75" outlineLevelCol="7"/>
  <cols>
    <col min="1" max="1" width="5.5" customWidth="true"/>
    <col min="2" max="2" width="25.875" customWidth="true"/>
    <col min="3" max="3" width="14.75" customWidth="true"/>
    <col min="4" max="4" width="35" customWidth="true"/>
    <col min="5" max="5" width="5.875" customWidth="true"/>
    <col min="6" max="6" width="6.625" customWidth="true"/>
    <col min="7" max="7" width="11.125" customWidth="true"/>
    <col min="8" max="8" width="14.75" customWidth="true"/>
  </cols>
  <sheetData>
    <row r="1" ht="21" customHeight="true" spans="1:8">
      <c r="A1" s="67" t="s">
        <v>129</v>
      </c>
      <c r="B1" s="67"/>
      <c r="C1" s="67"/>
      <c r="D1" s="67"/>
      <c r="E1" s="67"/>
      <c r="F1" s="67"/>
      <c r="G1" s="67"/>
      <c r="H1" s="67"/>
    </row>
    <row r="2" ht="25" customHeight="true" spans="1:8">
      <c r="A2" s="68" t="s">
        <v>31</v>
      </c>
      <c r="B2" s="68" t="s">
        <v>130</v>
      </c>
      <c r="C2" s="68" t="s">
        <v>131</v>
      </c>
      <c r="D2" s="68" t="s">
        <v>132</v>
      </c>
      <c r="E2" s="68" t="s">
        <v>75</v>
      </c>
      <c r="F2" s="68" t="s">
        <v>76</v>
      </c>
      <c r="G2" s="85" t="s">
        <v>133</v>
      </c>
      <c r="H2" s="85" t="s">
        <v>134</v>
      </c>
    </row>
    <row r="3" ht="25" customHeight="true" spans="1:8">
      <c r="A3" s="69" t="s">
        <v>10</v>
      </c>
      <c r="B3" s="70" t="s">
        <v>135</v>
      </c>
      <c r="C3" s="70"/>
      <c r="D3" s="70"/>
      <c r="E3" s="70"/>
      <c r="F3" s="70"/>
      <c r="G3" s="70"/>
      <c r="H3" s="86">
        <f>SUM(H4:H6)</f>
        <v>6.12</v>
      </c>
    </row>
    <row r="4" ht="25" customHeight="true" spans="1:8">
      <c r="A4" s="71">
        <v>1</v>
      </c>
      <c r="B4" s="68" t="s">
        <v>136</v>
      </c>
      <c r="C4" s="68" t="s">
        <v>137</v>
      </c>
      <c r="D4" s="72" t="s">
        <v>138</v>
      </c>
      <c r="E4" s="72" t="s">
        <v>94</v>
      </c>
      <c r="F4" s="72">
        <v>1</v>
      </c>
      <c r="G4" s="87">
        <v>50000</v>
      </c>
      <c r="H4" s="88">
        <f t="shared" ref="H4:H6" si="0">F4*G4/10000</f>
        <v>5</v>
      </c>
    </row>
    <row r="5" ht="25" customHeight="true" spans="1:8">
      <c r="A5" s="73">
        <v>2</v>
      </c>
      <c r="B5" s="74" t="s">
        <v>139</v>
      </c>
      <c r="C5" s="74" t="s">
        <v>140</v>
      </c>
      <c r="D5" s="73" t="s">
        <v>141</v>
      </c>
      <c r="E5" s="78" t="s">
        <v>89</v>
      </c>
      <c r="F5" s="78">
        <v>2</v>
      </c>
      <c r="G5" s="87">
        <v>4500</v>
      </c>
      <c r="H5" s="88">
        <f t="shared" si="0"/>
        <v>0.9</v>
      </c>
    </row>
    <row r="6" ht="25" customHeight="true" spans="1:8">
      <c r="A6" s="71">
        <v>3</v>
      </c>
      <c r="B6" s="68" t="s">
        <v>142</v>
      </c>
      <c r="C6" s="68" t="s">
        <v>137</v>
      </c>
      <c r="D6" s="71" t="s">
        <v>143</v>
      </c>
      <c r="E6" s="72" t="s">
        <v>87</v>
      </c>
      <c r="F6" s="72">
        <v>1</v>
      </c>
      <c r="G6" s="87">
        <v>2200</v>
      </c>
      <c r="H6" s="88">
        <f t="shared" si="0"/>
        <v>0.22</v>
      </c>
    </row>
    <row r="7" ht="25" customHeight="true" spans="1:8">
      <c r="A7" s="75" t="s">
        <v>13</v>
      </c>
      <c r="B7" s="70" t="s">
        <v>144</v>
      </c>
      <c r="C7" s="70"/>
      <c r="D7" s="70"/>
      <c r="E7" s="70"/>
      <c r="F7" s="70"/>
      <c r="G7" s="70"/>
      <c r="H7" s="86">
        <f>SUM(H8:H9)</f>
        <v>1.22</v>
      </c>
    </row>
    <row r="8" ht="25" customHeight="true" spans="1:8">
      <c r="A8" s="73">
        <v>1</v>
      </c>
      <c r="B8" s="74" t="s">
        <v>145</v>
      </c>
      <c r="C8" s="74" t="s">
        <v>137</v>
      </c>
      <c r="D8" s="73" t="s">
        <v>146</v>
      </c>
      <c r="E8" s="78" t="s">
        <v>89</v>
      </c>
      <c r="F8" s="78">
        <v>3</v>
      </c>
      <c r="G8" s="87">
        <v>3900</v>
      </c>
      <c r="H8" s="88">
        <f t="shared" ref="H8:H11" si="1">F8*G8/10000</f>
        <v>1.17</v>
      </c>
    </row>
    <row r="9" ht="25" customHeight="true" spans="1:8">
      <c r="A9" s="73">
        <v>2</v>
      </c>
      <c r="B9" s="74" t="s">
        <v>145</v>
      </c>
      <c r="C9" s="74" t="s">
        <v>137</v>
      </c>
      <c r="D9" s="73" t="s">
        <v>147</v>
      </c>
      <c r="E9" s="78" t="s">
        <v>94</v>
      </c>
      <c r="F9" s="78">
        <v>1</v>
      </c>
      <c r="G9" s="87">
        <v>500</v>
      </c>
      <c r="H9" s="88">
        <f t="shared" si="1"/>
        <v>0.05</v>
      </c>
    </row>
    <row r="10" ht="25" customHeight="true" spans="1:8">
      <c r="A10" s="71" t="s">
        <v>16</v>
      </c>
      <c r="B10" s="76" t="s">
        <v>148</v>
      </c>
      <c r="C10" s="77"/>
      <c r="D10" s="77"/>
      <c r="E10" s="77"/>
      <c r="F10" s="77"/>
      <c r="G10" s="76"/>
      <c r="H10" s="89">
        <f>SUM(H11:H20)</f>
        <v>167.098</v>
      </c>
    </row>
    <row r="11" ht="25" customHeight="true" spans="1:8">
      <c r="A11" s="78">
        <v>1</v>
      </c>
      <c r="B11" s="74" t="s">
        <v>149</v>
      </c>
      <c r="C11" s="74" t="s">
        <v>150</v>
      </c>
      <c r="D11" s="74" t="s">
        <v>151</v>
      </c>
      <c r="E11" s="78" t="s">
        <v>89</v>
      </c>
      <c r="F11" s="74">
        <v>2</v>
      </c>
      <c r="G11" s="87">
        <v>20000</v>
      </c>
      <c r="H11" s="88">
        <f t="shared" si="1"/>
        <v>4</v>
      </c>
    </row>
    <row r="12" ht="25" customHeight="true" spans="1:8">
      <c r="A12" s="78">
        <v>2</v>
      </c>
      <c r="B12" s="74" t="s">
        <v>152</v>
      </c>
      <c r="C12" s="74" t="s">
        <v>137</v>
      </c>
      <c r="D12" s="74" t="s">
        <v>153</v>
      </c>
      <c r="E12" s="78" t="s">
        <v>87</v>
      </c>
      <c r="F12" s="74">
        <v>2</v>
      </c>
      <c r="G12" s="87">
        <v>700</v>
      </c>
      <c r="H12" s="88">
        <f t="shared" ref="H12:H20" si="2">F12*G12/10000</f>
        <v>0.14</v>
      </c>
    </row>
    <row r="13" ht="25" customHeight="true" spans="1:8">
      <c r="A13" s="78">
        <v>3</v>
      </c>
      <c r="B13" s="74" t="s">
        <v>154</v>
      </c>
      <c r="C13" s="74" t="s">
        <v>137</v>
      </c>
      <c r="D13" s="73" t="s">
        <v>155</v>
      </c>
      <c r="E13" s="78" t="s">
        <v>94</v>
      </c>
      <c r="F13" s="74">
        <v>243</v>
      </c>
      <c r="G13" s="87">
        <v>3860</v>
      </c>
      <c r="H13" s="88">
        <f t="shared" si="2"/>
        <v>93.798</v>
      </c>
    </row>
    <row r="14" ht="25" customHeight="true" spans="1:8">
      <c r="A14" s="78">
        <v>4</v>
      </c>
      <c r="B14" s="74" t="s">
        <v>156</v>
      </c>
      <c r="C14" s="74" t="s">
        <v>137</v>
      </c>
      <c r="D14" s="73" t="s">
        <v>157</v>
      </c>
      <c r="E14" s="78" t="s">
        <v>89</v>
      </c>
      <c r="F14" s="74">
        <v>1</v>
      </c>
      <c r="G14" s="87">
        <v>500000</v>
      </c>
      <c r="H14" s="88">
        <f t="shared" si="2"/>
        <v>50</v>
      </c>
    </row>
    <row r="15" ht="25" customHeight="true" spans="1:8">
      <c r="A15" s="72">
        <v>5</v>
      </c>
      <c r="B15" s="68" t="s">
        <v>158</v>
      </c>
      <c r="C15" s="68" t="s">
        <v>137</v>
      </c>
      <c r="D15" s="71" t="s">
        <v>143</v>
      </c>
      <c r="E15" s="72" t="s">
        <v>87</v>
      </c>
      <c r="F15" s="68">
        <v>2</v>
      </c>
      <c r="G15" s="87">
        <v>25000</v>
      </c>
      <c r="H15" s="88">
        <f t="shared" si="2"/>
        <v>5</v>
      </c>
    </row>
    <row r="16" ht="25" customHeight="true" spans="1:8">
      <c r="A16" s="72">
        <v>6</v>
      </c>
      <c r="B16" s="68" t="s">
        <v>159</v>
      </c>
      <c r="C16" s="68" t="s">
        <v>137</v>
      </c>
      <c r="D16" s="71" t="s">
        <v>143</v>
      </c>
      <c r="E16" s="72" t="s">
        <v>87</v>
      </c>
      <c r="F16" s="68">
        <v>1</v>
      </c>
      <c r="G16" s="87">
        <v>4400</v>
      </c>
      <c r="H16" s="88">
        <f t="shared" si="2"/>
        <v>0.44</v>
      </c>
    </row>
    <row r="17" ht="25" customHeight="true" spans="1:8">
      <c r="A17" s="72">
        <v>7</v>
      </c>
      <c r="B17" s="68" t="s">
        <v>160</v>
      </c>
      <c r="C17" s="68" t="s">
        <v>137</v>
      </c>
      <c r="D17" s="71" t="s">
        <v>143</v>
      </c>
      <c r="E17" s="72" t="s">
        <v>87</v>
      </c>
      <c r="F17" s="68">
        <v>1</v>
      </c>
      <c r="G17" s="87">
        <v>35000</v>
      </c>
      <c r="H17" s="88">
        <f t="shared" si="2"/>
        <v>3.5</v>
      </c>
    </row>
    <row r="18" ht="25" customHeight="true" spans="1:8">
      <c r="A18" s="72">
        <v>8</v>
      </c>
      <c r="B18" s="68" t="s">
        <v>161</v>
      </c>
      <c r="C18" s="68" t="s">
        <v>137</v>
      </c>
      <c r="D18" s="71" t="s">
        <v>143</v>
      </c>
      <c r="E18" s="72" t="s">
        <v>87</v>
      </c>
      <c r="F18" s="68">
        <v>1</v>
      </c>
      <c r="G18" s="87">
        <v>20000</v>
      </c>
      <c r="H18" s="88">
        <f t="shared" si="2"/>
        <v>2</v>
      </c>
    </row>
    <row r="19" ht="31" customHeight="true" spans="1:8">
      <c r="A19" s="72">
        <v>9</v>
      </c>
      <c r="B19" s="68" t="s">
        <v>162</v>
      </c>
      <c r="C19" s="68" t="s">
        <v>137</v>
      </c>
      <c r="D19" s="71" t="s">
        <v>163</v>
      </c>
      <c r="E19" s="72" t="s">
        <v>87</v>
      </c>
      <c r="F19" s="68">
        <v>1</v>
      </c>
      <c r="G19" s="87">
        <v>80000</v>
      </c>
      <c r="H19" s="88">
        <f t="shared" si="2"/>
        <v>8</v>
      </c>
    </row>
    <row r="20" ht="25" customHeight="true" spans="1:8">
      <c r="A20" s="72">
        <v>10</v>
      </c>
      <c r="B20" s="68" t="s">
        <v>142</v>
      </c>
      <c r="C20" s="68" t="s">
        <v>137</v>
      </c>
      <c r="D20" s="72" t="s">
        <v>143</v>
      </c>
      <c r="E20" s="72" t="s">
        <v>87</v>
      </c>
      <c r="F20" s="68">
        <v>1</v>
      </c>
      <c r="G20" s="87">
        <v>2200</v>
      </c>
      <c r="H20" s="88">
        <f t="shared" si="2"/>
        <v>0.22</v>
      </c>
    </row>
    <row r="21" ht="25" customHeight="true" spans="1:8">
      <c r="A21" s="79" t="s">
        <v>19</v>
      </c>
      <c r="B21" s="76" t="s">
        <v>164</v>
      </c>
      <c r="C21" s="77"/>
      <c r="D21" s="77"/>
      <c r="E21" s="77"/>
      <c r="F21" s="77"/>
      <c r="G21" s="90"/>
      <c r="H21" s="89">
        <f>H22</f>
        <v>1.74</v>
      </c>
    </row>
    <row r="22" ht="25" customHeight="true" spans="1:8">
      <c r="A22" s="78">
        <v>1</v>
      </c>
      <c r="B22" s="74" t="s">
        <v>165</v>
      </c>
      <c r="C22" s="74" t="s">
        <v>137</v>
      </c>
      <c r="D22" s="74" t="s">
        <v>166</v>
      </c>
      <c r="E22" s="78" t="s">
        <v>87</v>
      </c>
      <c r="F22" s="78">
        <v>4</v>
      </c>
      <c r="G22" s="87">
        <v>4350</v>
      </c>
      <c r="H22" s="88">
        <f>F22*G22/10000</f>
        <v>1.74</v>
      </c>
    </row>
    <row r="23" ht="25" customHeight="true" spans="1:8">
      <c r="A23" s="79" t="s">
        <v>22</v>
      </c>
      <c r="B23" s="80" t="s">
        <v>167</v>
      </c>
      <c r="C23" s="81"/>
      <c r="D23" s="81"/>
      <c r="E23" s="81"/>
      <c r="F23" s="81"/>
      <c r="G23" s="91"/>
      <c r="H23" s="92">
        <f>SUM(H24:H30)</f>
        <v>37.925</v>
      </c>
    </row>
    <row r="24" ht="25" customHeight="true" spans="1:8">
      <c r="A24" s="78">
        <v>1</v>
      </c>
      <c r="B24" s="74" t="s">
        <v>168</v>
      </c>
      <c r="C24" s="82" t="s">
        <v>150</v>
      </c>
      <c r="D24" s="74" t="s">
        <v>169</v>
      </c>
      <c r="E24" s="78" t="s">
        <v>89</v>
      </c>
      <c r="F24" s="78">
        <v>1</v>
      </c>
      <c r="G24" s="87">
        <v>9000</v>
      </c>
      <c r="H24" s="88">
        <f>F24*G24/10000</f>
        <v>0.9</v>
      </c>
    </row>
    <row r="25" ht="25" customHeight="true" spans="1:8">
      <c r="A25" s="78">
        <v>2</v>
      </c>
      <c r="B25" s="74" t="s">
        <v>152</v>
      </c>
      <c r="C25" s="74" t="s">
        <v>137</v>
      </c>
      <c r="D25" s="74" t="s">
        <v>170</v>
      </c>
      <c r="E25" s="78" t="s">
        <v>94</v>
      </c>
      <c r="F25" s="78">
        <v>1</v>
      </c>
      <c r="G25" s="87">
        <v>500</v>
      </c>
      <c r="H25" s="88">
        <f t="shared" ref="H25:H30" si="3">F25*G25/10000</f>
        <v>0.05</v>
      </c>
    </row>
    <row r="26" ht="25" customHeight="true" spans="1:8">
      <c r="A26" s="78">
        <v>3</v>
      </c>
      <c r="B26" s="74" t="s">
        <v>171</v>
      </c>
      <c r="C26" s="82" t="s">
        <v>150</v>
      </c>
      <c r="D26" s="83" t="s">
        <v>172</v>
      </c>
      <c r="E26" s="78" t="s">
        <v>87</v>
      </c>
      <c r="F26" s="78">
        <v>1</v>
      </c>
      <c r="G26" s="87">
        <v>6850</v>
      </c>
      <c r="H26" s="88">
        <f t="shared" si="3"/>
        <v>0.685</v>
      </c>
    </row>
    <row r="27" ht="25" customHeight="true" spans="1:8">
      <c r="A27" s="78">
        <v>4</v>
      </c>
      <c r="B27" s="74" t="s">
        <v>152</v>
      </c>
      <c r="C27" s="74" t="s">
        <v>137</v>
      </c>
      <c r="D27" s="74" t="s">
        <v>153</v>
      </c>
      <c r="E27" s="78" t="s">
        <v>89</v>
      </c>
      <c r="F27" s="78">
        <v>1</v>
      </c>
      <c r="G27" s="87">
        <v>700</v>
      </c>
      <c r="H27" s="88">
        <f t="shared" si="3"/>
        <v>0.07</v>
      </c>
    </row>
    <row r="28" ht="25" customHeight="true" spans="1:8">
      <c r="A28" s="78">
        <v>5</v>
      </c>
      <c r="B28" s="74" t="s">
        <v>173</v>
      </c>
      <c r="C28" s="74" t="s">
        <v>137</v>
      </c>
      <c r="D28" s="82" t="s">
        <v>174</v>
      </c>
      <c r="E28" s="78" t="s">
        <v>89</v>
      </c>
      <c r="F28" s="78">
        <v>1</v>
      </c>
      <c r="G28" s="87">
        <v>10000</v>
      </c>
      <c r="H28" s="88">
        <f t="shared" si="3"/>
        <v>1</v>
      </c>
    </row>
    <row r="29" ht="25" customHeight="true" spans="1:8">
      <c r="A29" s="72">
        <v>6</v>
      </c>
      <c r="B29" s="68" t="s">
        <v>142</v>
      </c>
      <c r="C29" s="68" t="s">
        <v>137</v>
      </c>
      <c r="D29" s="68" t="s">
        <v>175</v>
      </c>
      <c r="E29" s="72" t="s">
        <v>87</v>
      </c>
      <c r="F29" s="72">
        <v>1</v>
      </c>
      <c r="G29" s="87">
        <v>2200</v>
      </c>
      <c r="H29" s="88">
        <f t="shared" si="3"/>
        <v>0.22</v>
      </c>
    </row>
    <row r="30" ht="25" customHeight="true" spans="1:8">
      <c r="A30" s="72">
        <v>7</v>
      </c>
      <c r="B30" s="68" t="s">
        <v>176</v>
      </c>
      <c r="C30" s="68" t="s">
        <v>137</v>
      </c>
      <c r="D30" s="68" t="s">
        <v>177</v>
      </c>
      <c r="E30" s="72" t="s">
        <v>87</v>
      </c>
      <c r="F30" s="72">
        <v>1</v>
      </c>
      <c r="G30" s="87">
        <v>350000</v>
      </c>
      <c r="H30" s="88">
        <f t="shared" si="3"/>
        <v>35</v>
      </c>
    </row>
    <row r="31" ht="25" customHeight="true" spans="1:8">
      <c r="A31" s="79" t="s">
        <v>25</v>
      </c>
      <c r="B31" s="76" t="s">
        <v>178</v>
      </c>
      <c r="C31" s="77"/>
      <c r="D31" s="77"/>
      <c r="E31" s="77"/>
      <c r="F31" s="77"/>
      <c r="G31" s="90"/>
      <c r="H31" s="89">
        <f>SUM(H32:H34)</f>
        <v>1.7</v>
      </c>
    </row>
    <row r="32" ht="25" customHeight="true" spans="1:8">
      <c r="A32" s="78">
        <v>1</v>
      </c>
      <c r="B32" s="74" t="s">
        <v>179</v>
      </c>
      <c r="C32" s="74" t="s">
        <v>137</v>
      </c>
      <c r="D32" s="73" t="s">
        <v>180</v>
      </c>
      <c r="E32" s="78" t="s">
        <v>94</v>
      </c>
      <c r="F32" s="78">
        <v>1</v>
      </c>
      <c r="G32" s="87">
        <v>7400</v>
      </c>
      <c r="H32" s="88">
        <f t="shared" ref="H32:H34" si="4">F32*G32/10000</f>
        <v>0.74</v>
      </c>
    </row>
    <row r="33" ht="25" customHeight="true" spans="1:8">
      <c r="A33" s="78">
        <v>2</v>
      </c>
      <c r="B33" s="74" t="s">
        <v>181</v>
      </c>
      <c r="C33" s="74" t="s">
        <v>137</v>
      </c>
      <c r="D33" s="74" t="s">
        <v>182</v>
      </c>
      <c r="E33" s="78" t="s">
        <v>87</v>
      </c>
      <c r="F33" s="78">
        <v>1</v>
      </c>
      <c r="G33" s="87">
        <v>7400</v>
      </c>
      <c r="H33" s="88">
        <f t="shared" si="4"/>
        <v>0.74</v>
      </c>
    </row>
    <row r="34" ht="25" customHeight="true" spans="1:8">
      <c r="A34" s="72">
        <v>3</v>
      </c>
      <c r="B34" s="68" t="s">
        <v>142</v>
      </c>
      <c r="C34" s="68" t="s">
        <v>137</v>
      </c>
      <c r="D34" s="68" t="s">
        <v>183</v>
      </c>
      <c r="E34" s="72" t="s">
        <v>87</v>
      </c>
      <c r="F34" s="72">
        <v>1</v>
      </c>
      <c r="G34" s="87">
        <v>2200</v>
      </c>
      <c r="H34" s="88">
        <f t="shared" si="4"/>
        <v>0.22</v>
      </c>
    </row>
    <row r="35" ht="25" customHeight="true" spans="1:8">
      <c r="A35" s="79" t="s">
        <v>65</v>
      </c>
      <c r="B35" s="76" t="s">
        <v>184</v>
      </c>
      <c r="C35" s="77"/>
      <c r="D35" s="77"/>
      <c r="E35" s="77"/>
      <c r="F35" s="77"/>
      <c r="G35" s="90"/>
      <c r="H35" s="89">
        <f>SUM(H36)</f>
        <v>15.9</v>
      </c>
    </row>
    <row r="36" ht="18" customHeight="true" spans="1:8">
      <c r="A36" s="72">
        <v>1</v>
      </c>
      <c r="B36" s="68" t="s">
        <v>185</v>
      </c>
      <c r="C36" s="71" t="s">
        <v>186</v>
      </c>
      <c r="D36" s="71" t="s">
        <v>187</v>
      </c>
      <c r="E36" s="72" t="s">
        <v>188</v>
      </c>
      <c r="F36" s="72">
        <v>1</v>
      </c>
      <c r="G36" s="87">
        <v>159000</v>
      </c>
      <c r="H36" s="88">
        <f>F36*G36/10000</f>
        <v>15.9</v>
      </c>
    </row>
    <row r="37" ht="16" customHeight="true" spans="1:8">
      <c r="A37" s="72"/>
      <c r="B37" s="68"/>
      <c r="C37" s="71" t="s">
        <v>137</v>
      </c>
      <c r="D37" s="71"/>
      <c r="E37" s="72"/>
      <c r="F37" s="72"/>
      <c r="G37" s="87"/>
      <c r="H37" s="88"/>
    </row>
    <row r="38" ht="33" customHeight="true" spans="1:8">
      <c r="A38" s="72">
        <v>2</v>
      </c>
      <c r="B38" s="68" t="s">
        <v>189</v>
      </c>
      <c r="C38" s="68" t="s">
        <v>190</v>
      </c>
      <c r="D38" s="71" t="s">
        <v>191</v>
      </c>
      <c r="E38" s="72" t="s">
        <v>94</v>
      </c>
      <c r="F38" s="72">
        <v>1</v>
      </c>
      <c r="G38" s="87"/>
      <c r="H38" s="88"/>
    </row>
    <row r="39" ht="32" customHeight="true" spans="1:8">
      <c r="A39" s="72">
        <v>3</v>
      </c>
      <c r="B39" s="68" t="s">
        <v>192</v>
      </c>
      <c r="C39" s="68" t="s">
        <v>190</v>
      </c>
      <c r="D39" s="71" t="s">
        <v>193</v>
      </c>
      <c r="E39" s="72" t="s">
        <v>94</v>
      </c>
      <c r="F39" s="72">
        <v>1</v>
      </c>
      <c r="G39" s="87"/>
      <c r="H39" s="88"/>
    </row>
    <row r="40" ht="84" customHeight="true" spans="1:8">
      <c r="A40" s="72">
        <v>4</v>
      </c>
      <c r="B40" s="68" t="s">
        <v>194</v>
      </c>
      <c r="C40" s="68" t="s">
        <v>190</v>
      </c>
      <c r="D40" s="71" t="s">
        <v>195</v>
      </c>
      <c r="E40" s="72" t="s">
        <v>94</v>
      </c>
      <c r="F40" s="72">
        <v>1</v>
      </c>
      <c r="G40" s="87"/>
      <c r="H40" s="88"/>
    </row>
    <row r="41" ht="32" customHeight="true" spans="1:8">
      <c r="A41" s="72">
        <v>5</v>
      </c>
      <c r="B41" s="68" t="s">
        <v>196</v>
      </c>
      <c r="C41" s="68" t="s">
        <v>137</v>
      </c>
      <c r="D41" s="71" t="s">
        <v>197</v>
      </c>
      <c r="E41" s="72" t="s">
        <v>94</v>
      </c>
      <c r="F41" s="72">
        <v>1</v>
      </c>
      <c r="G41" s="87"/>
      <c r="H41" s="88"/>
    </row>
    <row r="42" ht="25" customHeight="true" spans="1:8">
      <c r="A42" s="79" t="s">
        <v>198</v>
      </c>
      <c r="B42" s="76" t="s">
        <v>199</v>
      </c>
      <c r="C42" s="77"/>
      <c r="D42" s="77"/>
      <c r="E42" s="77"/>
      <c r="F42" s="77"/>
      <c r="G42" s="90"/>
      <c r="H42" s="89">
        <f>SUM(H43:H44)</f>
        <v>2.52</v>
      </c>
    </row>
    <row r="43" ht="25" customHeight="true" spans="1:8">
      <c r="A43" s="78">
        <v>1</v>
      </c>
      <c r="B43" s="74" t="s">
        <v>200</v>
      </c>
      <c r="C43" s="74" t="s">
        <v>150</v>
      </c>
      <c r="D43" s="71" t="s">
        <v>201</v>
      </c>
      <c r="E43" s="78" t="s">
        <v>89</v>
      </c>
      <c r="F43" s="78">
        <v>1</v>
      </c>
      <c r="G43" s="87">
        <v>23000</v>
      </c>
      <c r="H43" s="88">
        <f t="shared" ref="H43:H48" si="5">F43*G43/10000</f>
        <v>2.3</v>
      </c>
    </row>
    <row r="44" ht="25" customHeight="true" spans="1:8">
      <c r="A44" s="72">
        <v>2</v>
      </c>
      <c r="B44" s="68" t="s">
        <v>142</v>
      </c>
      <c r="C44" s="68" t="s">
        <v>137</v>
      </c>
      <c r="D44" s="71" t="s">
        <v>143</v>
      </c>
      <c r="E44" s="72" t="s">
        <v>87</v>
      </c>
      <c r="F44" s="72">
        <v>1</v>
      </c>
      <c r="G44" s="87">
        <v>2200</v>
      </c>
      <c r="H44" s="88">
        <f t="shared" si="5"/>
        <v>0.22</v>
      </c>
    </row>
    <row r="45" ht="25" customHeight="true" spans="1:8">
      <c r="A45" s="79" t="s">
        <v>202</v>
      </c>
      <c r="B45" s="76" t="s">
        <v>203</v>
      </c>
      <c r="C45" s="76"/>
      <c r="D45" s="76"/>
      <c r="E45" s="76"/>
      <c r="F45" s="76"/>
      <c r="G45" s="90"/>
      <c r="H45" s="89">
        <f>SUM(H46:H48)</f>
        <v>190.84</v>
      </c>
    </row>
    <row r="46" ht="25" customHeight="true" spans="1:8">
      <c r="A46" s="78">
        <v>1</v>
      </c>
      <c r="B46" s="74" t="s">
        <v>204</v>
      </c>
      <c r="C46" s="74" t="s">
        <v>137</v>
      </c>
      <c r="D46" s="73" t="s">
        <v>205</v>
      </c>
      <c r="E46" s="78" t="s">
        <v>89</v>
      </c>
      <c r="F46" s="78">
        <v>1</v>
      </c>
      <c r="G46" s="87">
        <v>1770000</v>
      </c>
      <c r="H46" s="88">
        <f t="shared" si="5"/>
        <v>177</v>
      </c>
    </row>
    <row r="47" ht="25" customHeight="true" spans="1:8">
      <c r="A47" s="72">
        <v>2</v>
      </c>
      <c r="B47" s="68" t="s">
        <v>206</v>
      </c>
      <c r="C47" s="68" t="s">
        <v>137</v>
      </c>
      <c r="D47" s="84" t="s">
        <v>207</v>
      </c>
      <c r="E47" s="72" t="s">
        <v>208</v>
      </c>
      <c r="F47" s="72">
        <v>1</v>
      </c>
      <c r="G47" s="87">
        <v>100000</v>
      </c>
      <c r="H47" s="88">
        <f t="shared" si="5"/>
        <v>10</v>
      </c>
    </row>
    <row r="48" ht="25" customHeight="true" spans="1:8">
      <c r="A48" s="72">
        <v>3</v>
      </c>
      <c r="B48" s="68" t="s">
        <v>209</v>
      </c>
      <c r="C48" s="68" t="s">
        <v>137</v>
      </c>
      <c r="D48" s="84" t="s">
        <v>207</v>
      </c>
      <c r="E48" s="72" t="s">
        <v>208</v>
      </c>
      <c r="F48" s="72">
        <v>1</v>
      </c>
      <c r="G48" s="87">
        <v>38400</v>
      </c>
      <c r="H48" s="88">
        <f t="shared" si="5"/>
        <v>3.84</v>
      </c>
    </row>
    <row r="49" ht="21" customHeight="true" spans="1:8">
      <c r="A49" s="63" t="s">
        <v>74</v>
      </c>
      <c r="B49" s="63"/>
      <c r="C49" s="63"/>
      <c r="D49" s="63"/>
      <c r="E49" s="63"/>
      <c r="F49" s="63"/>
      <c r="G49" s="63"/>
      <c r="H49" s="93">
        <f>H3+H7+H10+H21+H23+H31+H35+H42+H45</f>
        <v>425.063</v>
      </c>
    </row>
    <row r="50" ht="25" customHeight="true"/>
  </sheetData>
  <mergeCells count="8">
    <mergeCell ref="A1:H1"/>
    <mergeCell ref="A36:A37"/>
    <mergeCell ref="B36:B37"/>
    <mergeCell ref="D36:D37"/>
    <mergeCell ref="E36:E37"/>
    <mergeCell ref="F36:F37"/>
    <mergeCell ref="G36:G41"/>
    <mergeCell ref="H36:H4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0" workbookViewId="0">
      <selection activeCell="C48" sqref="C48"/>
    </sheetView>
  </sheetViews>
  <sheetFormatPr defaultColWidth="9" defaultRowHeight="15.75" outlineLevelCol="4"/>
  <cols>
    <col min="1" max="1" width="7.25" customWidth="true"/>
    <col min="2" max="2" width="44.625" customWidth="true"/>
    <col min="3" max="3" width="19.25" customWidth="true"/>
    <col min="4" max="4" width="19.5" customWidth="true"/>
    <col min="5" max="5" width="27.5" customWidth="true"/>
  </cols>
  <sheetData>
    <row r="1" ht="25" customHeight="true" spans="1:5">
      <c r="A1" s="58" t="s">
        <v>128</v>
      </c>
      <c r="B1" s="59"/>
      <c r="C1" s="59"/>
      <c r="D1" s="59"/>
      <c r="E1" s="59"/>
    </row>
    <row r="2" ht="25" customHeight="true" spans="1:5">
      <c r="A2" s="60" t="s">
        <v>10</v>
      </c>
      <c r="B2" s="60" t="s">
        <v>210</v>
      </c>
      <c r="C2" s="60" t="s">
        <v>211</v>
      </c>
      <c r="D2" s="60" t="s">
        <v>212</v>
      </c>
      <c r="E2" s="60" t="s">
        <v>134</v>
      </c>
    </row>
    <row r="3" ht="25" customHeight="true" spans="1:5">
      <c r="A3" s="60">
        <v>1</v>
      </c>
      <c r="B3" s="60" t="s">
        <v>213</v>
      </c>
      <c r="C3" s="60">
        <v>4700</v>
      </c>
      <c r="D3" s="60">
        <v>60</v>
      </c>
      <c r="E3" s="65">
        <f t="shared" ref="E3:E12" si="0">C3*D3/10000</f>
        <v>28.2</v>
      </c>
    </row>
    <row r="4" ht="25" customHeight="true" spans="1:5">
      <c r="A4" s="60">
        <v>2</v>
      </c>
      <c r="B4" s="60" t="s">
        <v>214</v>
      </c>
      <c r="C4" s="60">
        <v>4700</v>
      </c>
      <c r="D4" s="60">
        <v>75</v>
      </c>
      <c r="E4" s="65">
        <f t="shared" si="0"/>
        <v>35.25</v>
      </c>
    </row>
    <row r="5" ht="25" customHeight="true" spans="1:5">
      <c r="A5" s="60">
        <v>3</v>
      </c>
      <c r="B5" s="60" t="s">
        <v>215</v>
      </c>
      <c r="C5" s="60">
        <v>856</v>
      </c>
      <c r="D5" s="60">
        <v>150</v>
      </c>
      <c r="E5" s="65">
        <f t="shared" si="0"/>
        <v>12.84</v>
      </c>
    </row>
    <row r="6" ht="25" customHeight="true" spans="1:5">
      <c r="A6" s="60">
        <v>4</v>
      </c>
      <c r="B6" s="60" t="s">
        <v>216</v>
      </c>
      <c r="C6" s="60">
        <v>2000</v>
      </c>
      <c r="D6" s="60">
        <v>50</v>
      </c>
      <c r="E6" s="65">
        <f t="shared" si="0"/>
        <v>10</v>
      </c>
    </row>
    <row r="7" ht="25" customHeight="true" spans="1:5">
      <c r="A7" s="60">
        <v>5</v>
      </c>
      <c r="B7" s="60" t="s">
        <v>217</v>
      </c>
      <c r="C7" s="60">
        <v>1</v>
      </c>
      <c r="D7" s="60">
        <v>60000</v>
      </c>
      <c r="E7" s="65">
        <f t="shared" si="0"/>
        <v>6</v>
      </c>
    </row>
    <row r="8" ht="25" customHeight="true" spans="1:5">
      <c r="A8" s="60">
        <v>6</v>
      </c>
      <c r="B8" s="60" t="s">
        <v>218</v>
      </c>
      <c r="C8" s="60">
        <v>4700</v>
      </c>
      <c r="D8" s="60">
        <v>25</v>
      </c>
      <c r="E8" s="65">
        <f t="shared" si="0"/>
        <v>11.75</v>
      </c>
    </row>
    <row r="9" ht="25" customHeight="true" spans="1:5">
      <c r="A9" s="60">
        <v>7</v>
      </c>
      <c r="B9" s="61" t="s">
        <v>219</v>
      </c>
      <c r="C9" s="60">
        <v>4700</v>
      </c>
      <c r="D9" s="60">
        <v>50</v>
      </c>
      <c r="E9" s="65">
        <f t="shared" si="0"/>
        <v>23.5</v>
      </c>
    </row>
    <row r="10" ht="25" customHeight="true" spans="1:5">
      <c r="A10" s="60">
        <v>8</v>
      </c>
      <c r="B10" s="61" t="s">
        <v>220</v>
      </c>
      <c r="C10" s="60">
        <v>4700</v>
      </c>
      <c r="D10" s="60">
        <v>16</v>
      </c>
      <c r="E10" s="65">
        <f t="shared" si="0"/>
        <v>7.52</v>
      </c>
    </row>
    <row r="11" ht="25" customHeight="true" spans="1:5">
      <c r="A11" s="60">
        <v>9</v>
      </c>
      <c r="B11" s="61" t="s">
        <v>221</v>
      </c>
      <c r="C11" s="60">
        <v>40</v>
      </c>
      <c r="D11" s="60">
        <v>350</v>
      </c>
      <c r="E11" s="65">
        <f t="shared" si="0"/>
        <v>1.4</v>
      </c>
    </row>
    <row r="12" ht="25" customHeight="true" spans="1:5">
      <c r="A12" s="60">
        <v>10</v>
      </c>
      <c r="B12" s="61" t="s">
        <v>222</v>
      </c>
      <c r="C12" s="60">
        <v>135</v>
      </c>
      <c r="D12" s="60">
        <v>750</v>
      </c>
      <c r="E12" s="65">
        <f t="shared" si="0"/>
        <v>10.125</v>
      </c>
    </row>
    <row r="13" ht="25" customHeight="true" spans="1:5">
      <c r="A13" s="60">
        <v>11</v>
      </c>
      <c r="B13" s="60" t="s">
        <v>223</v>
      </c>
      <c r="C13" s="60" t="s">
        <v>224</v>
      </c>
      <c r="D13" s="60">
        <v>300</v>
      </c>
      <c r="E13" s="65">
        <v>0.09</v>
      </c>
    </row>
    <row r="14" ht="25" customHeight="true" spans="1:5">
      <c r="A14" s="60" t="s">
        <v>74</v>
      </c>
      <c r="B14" s="60"/>
      <c r="C14" s="60"/>
      <c r="D14" s="60"/>
      <c r="E14" s="65">
        <f>SUM(E3:E13)</f>
        <v>146.675</v>
      </c>
    </row>
    <row r="15" ht="25" customHeight="true" spans="1:5">
      <c r="A15" s="60" t="s">
        <v>13</v>
      </c>
      <c r="B15" s="60" t="s">
        <v>225</v>
      </c>
      <c r="C15" s="60" t="s">
        <v>211</v>
      </c>
      <c r="D15" s="60" t="s">
        <v>212</v>
      </c>
      <c r="E15" s="60" t="s">
        <v>134</v>
      </c>
    </row>
    <row r="16" ht="25" customHeight="true" spans="1:5">
      <c r="A16" s="60">
        <v>1</v>
      </c>
      <c r="B16" s="60" t="s">
        <v>213</v>
      </c>
      <c r="C16" s="60">
        <v>4700</v>
      </c>
      <c r="D16" s="60">
        <v>60</v>
      </c>
      <c r="E16" s="65">
        <f t="shared" ref="E16:E25" si="1">C16*D16/10000</f>
        <v>28.2</v>
      </c>
    </row>
    <row r="17" ht="25" customHeight="true" spans="1:5">
      <c r="A17" s="60">
        <v>2</v>
      </c>
      <c r="B17" s="60" t="s">
        <v>214</v>
      </c>
      <c r="C17" s="60">
        <v>4700</v>
      </c>
      <c r="D17" s="60">
        <v>75</v>
      </c>
      <c r="E17" s="65">
        <f t="shared" si="1"/>
        <v>35.25</v>
      </c>
    </row>
    <row r="18" ht="25" customHeight="true" spans="1:5">
      <c r="A18" s="60">
        <v>3</v>
      </c>
      <c r="B18" s="60" t="s">
        <v>226</v>
      </c>
      <c r="C18" s="60">
        <v>856</v>
      </c>
      <c r="D18" s="60">
        <v>150</v>
      </c>
      <c r="E18" s="65">
        <f t="shared" si="1"/>
        <v>12.84</v>
      </c>
    </row>
    <row r="19" ht="25" customHeight="true" spans="1:5">
      <c r="A19" s="60">
        <v>4</v>
      </c>
      <c r="B19" s="60" t="s">
        <v>216</v>
      </c>
      <c r="C19" s="60">
        <v>2000</v>
      </c>
      <c r="D19" s="60">
        <v>50</v>
      </c>
      <c r="E19" s="65">
        <f t="shared" si="1"/>
        <v>10</v>
      </c>
    </row>
    <row r="20" ht="25" customHeight="true" spans="1:5">
      <c r="A20" s="60">
        <v>5</v>
      </c>
      <c r="B20" s="60" t="s">
        <v>217</v>
      </c>
      <c r="C20" s="60">
        <v>1</v>
      </c>
      <c r="D20" s="60">
        <v>60000</v>
      </c>
      <c r="E20" s="65">
        <f t="shared" si="1"/>
        <v>6</v>
      </c>
    </row>
    <row r="21" ht="25" customHeight="true" spans="1:5">
      <c r="A21" s="60">
        <v>6</v>
      </c>
      <c r="B21" s="60" t="s">
        <v>218</v>
      </c>
      <c r="C21" s="60">
        <v>4700</v>
      </c>
      <c r="D21" s="60">
        <v>25</v>
      </c>
      <c r="E21" s="65">
        <f t="shared" si="1"/>
        <v>11.75</v>
      </c>
    </row>
    <row r="22" ht="25" customHeight="true" spans="1:5">
      <c r="A22" s="60">
        <v>7</v>
      </c>
      <c r="B22" s="61" t="s">
        <v>219</v>
      </c>
      <c r="C22" s="60">
        <v>4700</v>
      </c>
      <c r="D22" s="60">
        <v>50</v>
      </c>
      <c r="E22" s="65">
        <f t="shared" si="1"/>
        <v>23.5</v>
      </c>
    </row>
    <row r="23" ht="25" customHeight="true" spans="1:5">
      <c r="A23" s="60">
        <v>8</v>
      </c>
      <c r="B23" s="61" t="s">
        <v>220</v>
      </c>
      <c r="C23" s="60">
        <v>4700</v>
      </c>
      <c r="D23" s="60">
        <v>16</v>
      </c>
      <c r="E23" s="65">
        <f t="shared" si="1"/>
        <v>7.52</v>
      </c>
    </row>
    <row r="24" ht="25" customHeight="true" spans="1:5">
      <c r="A24" s="60">
        <v>9</v>
      </c>
      <c r="B24" s="61" t="s">
        <v>221</v>
      </c>
      <c r="C24" s="60">
        <v>40</v>
      </c>
      <c r="D24" s="60">
        <v>350</v>
      </c>
      <c r="E24" s="65">
        <f t="shared" si="1"/>
        <v>1.4</v>
      </c>
    </row>
    <row r="25" ht="25" customHeight="true" spans="1:5">
      <c r="A25" s="60">
        <v>10</v>
      </c>
      <c r="B25" s="61" t="s">
        <v>222</v>
      </c>
      <c r="C25" s="60">
        <v>135</v>
      </c>
      <c r="D25" s="60">
        <v>750</v>
      </c>
      <c r="E25" s="65">
        <f t="shared" si="1"/>
        <v>10.125</v>
      </c>
    </row>
    <row r="26" ht="25" customHeight="true" spans="1:5">
      <c r="A26" s="60">
        <v>11</v>
      </c>
      <c r="B26" s="60" t="s">
        <v>223</v>
      </c>
      <c r="C26" s="60" t="s">
        <v>224</v>
      </c>
      <c r="D26" s="60">
        <v>300</v>
      </c>
      <c r="E26" s="65">
        <v>0.09</v>
      </c>
    </row>
    <row r="27" ht="25" customHeight="true" spans="1:5">
      <c r="A27" s="60" t="s">
        <v>74</v>
      </c>
      <c r="B27" s="60"/>
      <c r="C27" s="60"/>
      <c r="D27" s="60"/>
      <c r="E27" s="65">
        <f>SUM(E16:E26)</f>
        <v>146.675</v>
      </c>
    </row>
    <row r="28" ht="25" customHeight="true" spans="1:5">
      <c r="A28" s="60" t="s">
        <v>16</v>
      </c>
      <c r="B28" s="60" t="s">
        <v>227</v>
      </c>
      <c r="C28" s="60" t="s">
        <v>211</v>
      </c>
      <c r="D28" s="60" t="s">
        <v>212</v>
      </c>
      <c r="E28" s="60" t="s">
        <v>134</v>
      </c>
    </row>
    <row r="29" ht="25" customHeight="true" spans="1:5">
      <c r="A29" s="60">
        <v>1</v>
      </c>
      <c r="B29" s="60" t="s">
        <v>223</v>
      </c>
      <c r="C29" s="60" t="s">
        <v>228</v>
      </c>
      <c r="D29" s="60">
        <v>300</v>
      </c>
      <c r="E29" s="65">
        <v>2.16</v>
      </c>
    </row>
    <row r="30" ht="25" customHeight="true" spans="1:5">
      <c r="A30" s="60">
        <v>2</v>
      </c>
      <c r="B30" s="60" t="s">
        <v>229</v>
      </c>
      <c r="C30" s="60">
        <v>235</v>
      </c>
      <c r="D30" s="60">
        <v>600</v>
      </c>
      <c r="E30" s="65">
        <f t="shared" ref="E30:E36" si="2">C30*D30/10000</f>
        <v>14.1</v>
      </c>
    </row>
    <row r="31" ht="25" customHeight="true" spans="1:5">
      <c r="A31" s="60">
        <v>3</v>
      </c>
      <c r="B31" s="61" t="s">
        <v>222</v>
      </c>
      <c r="C31" s="60">
        <v>320</v>
      </c>
      <c r="D31" s="60">
        <v>750</v>
      </c>
      <c r="E31" s="65">
        <f t="shared" si="2"/>
        <v>24</v>
      </c>
    </row>
    <row r="32" ht="25" customHeight="true" spans="1:5">
      <c r="A32" s="60" t="s">
        <v>74</v>
      </c>
      <c r="B32" s="60"/>
      <c r="C32" s="60"/>
      <c r="D32" s="60"/>
      <c r="E32" s="65">
        <f>SUM(E29:E31)</f>
        <v>40.26</v>
      </c>
    </row>
    <row r="33" ht="25" customHeight="true" spans="1:5">
      <c r="A33" s="60" t="s">
        <v>19</v>
      </c>
      <c r="B33" s="60" t="s">
        <v>230</v>
      </c>
      <c r="C33" s="60" t="s">
        <v>211</v>
      </c>
      <c r="D33" s="60" t="s">
        <v>212</v>
      </c>
      <c r="E33" s="60" t="s">
        <v>134</v>
      </c>
    </row>
    <row r="34" ht="25" customHeight="true" spans="1:5">
      <c r="A34" s="60">
        <v>1</v>
      </c>
      <c r="B34" s="60" t="s">
        <v>213</v>
      </c>
      <c r="C34" s="60">
        <v>2200</v>
      </c>
      <c r="D34" s="60">
        <v>60</v>
      </c>
      <c r="E34" s="60">
        <f t="shared" si="2"/>
        <v>13.2</v>
      </c>
    </row>
    <row r="35" ht="25" customHeight="true" spans="1:5">
      <c r="A35" s="60">
        <v>2</v>
      </c>
      <c r="B35" s="60" t="s">
        <v>226</v>
      </c>
      <c r="C35" s="60">
        <v>2000</v>
      </c>
      <c r="D35" s="60">
        <v>150</v>
      </c>
      <c r="E35" s="65">
        <f t="shared" si="2"/>
        <v>30</v>
      </c>
    </row>
    <row r="36" ht="25" customHeight="true" spans="1:5">
      <c r="A36" s="60">
        <v>3</v>
      </c>
      <c r="B36" s="60" t="s">
        <v>216</v>
      </c>
      <c r="C36" s="60">
        <v>2000</v>
      </c>
      <c r="D36" s="60">
        <v>50</v>
      </c>
      <c r="E36" s="60">
        <f t="shared" si="2"/>
        <v>10</v>
      </c>
    </row>
    <row r="37" ht="25" customHeight="true" spans="1:5">
      <c r="A37" s="60">
        <v>4</v>
      </c>
      <c r="B37" s="60" t="s">
        <v>223</v>
      </c>
      <c r="C37" s="60" t="s">
        <v>231</v>
      </c>
      <c r="D37" s="60">
        <v>300</v>
      </c>
      <c r="E37" s="65">
        <v>0.96</v>
      </c>
    </row>
    <row r="38" ht="25" customHeight="true" spans="1:5">
      <c r="A38" s="60">
        <v>5</v>
      </c>
      <c r="B38" s="60" t="s">
        <v>217</v>
      </c>
      <c r="C38" s="60">
        <v>1</v>
      </c>
      <c r="D38" s="60">
        <v>30000</v>
      </c>
      <c r="E38" s="65">
        <f t="shared" ref="E38:E42" si="3">C38*D38/10000</f>
        <v>3</v>
      </c>
    </row>
    <row r="39" ht="25" customHeight="true" spans="1:5">
      <c r="A39" s="60">
        <v>6</v>
      </c>
      <c r="B39" s="60" t="s">
        <v>218</v>
      </c>
      <c r="C39" s="60">
        <v>2200</v>
      </c>
      <c r="D39" s="60">
        <v>25</v>
      </c>
      <c r="E39" s="65">
        <f t="shared" si="3"/>
        <v>5.5</v>
      </c>
    </row>
    <row r="40" ht="25" customHeight="true" spans="1:5">
      <c r="A40" s="60">
        <v>7</v>
      </c>
      <c r="B40" s="61" t="s">
        <v>219</v>
      </c>
      <c r="C40" s="60">
        <v>2200</v>
      </c>
      <c r="D40" s="60">
        <v>50</v>
      </c>
      <c r="E40" s="65">
        <f t="shared" si="3"/>
        <v>11</v>
      </c>
    </row>
    <row r="41" ht="25" customHeight="true" spans="1:5">
      <c r="A41" s="60">
        <v>8</v>
      </c>
      <c r="B41" s="61" t="s">
        <v>220</v>
      </c>
      <c r="C41" s="60">
        <v>2200</v>
      </c>
      <c r="D41" s="60">
        <v>16</v>
      </c>
      <c r="E41" s="65">
        <f t="shared" si="3"/>
        <v>3.52</v>
      </c>
    </row>
    <row r="42" ht="25" customHeight="true" spans="1:5">
      <c r="A42" s="60">
        <v>9</v>
      </c>
      <c r="B42" s="61" t="s">
        <v>222</v>
      </c>
      <c r="C42" s="60">
        <v>185</v>
      </c>
      <c r="D42" s="60">
        <v>750</v>
      </c>
      <c r="E42" s="65">
        <f t="shared" si="3"/>
        <v>13.875</v>
      </c>
    </row>
    <row r="43" ht="25" customHeight="true" spans="1:5">
      <c r="A43" s="60" t="s">
        <v>74</v>
      </c>
      <c r="B43" s="60"/>
      <c r="C43" s="60"/>
      <c r="D43" s="60"/>
      <c r="E43" s="60">
        <f>SUM(E34:E42)</f>
        <v>91.055</v>
      </c>
    </row>
    <row r="44" ht="25" customHeight="true" spans="1:5">
      <c r="A44" s="60" t="s">
        <v>22</v>
      </c>
      <c r="B44" s="60" t="s">
        <v>232</v>
      </c>
      <c r="C44" s="60" t="s">
        <v>211</v>
      </c>
      <c r="D44" s="60" t="s">
        <v>212</v>
      </c>
      <c r="E44" s="60" t="s">
        <v>134</v>
      </c>
    </row>
    <row r="45" ht="25" customHeight="true" spans="1:5">
      <c r="A45" s="60">
        <v>1</v>
      </c>
      <c r="B45" s="61" t="s">
        <v>222</v>
      </c>
      <c r="C45" s="60">
        <v>49.2</v>
      </c>
      <c r="D45" s="60">
        <v>750</v>
      </c>
      <c r="E45" s="65">
        <f t="shared" ref="E45:E49" si="4">C45*D45/10000</f>
        <v>3.69</v>
      </c>
    </row>
    <row r="46" ht="25" customHeight="true" spans="1:5">
      <c r="A46" s="60" t="s">
        <v>25</v>
      </c>
      <c r="B46" s="60" t="s">
        <v>233</v>
      </c>
      <c r="C46" s="60" t="s">
        <v>211</v>
      </c>
      <c r="D46" s="60" t="s">
        <v>212</v>
      </c>
      <c r="E46" s="60" t="s">
        <v>134</v>
      </c>
    </row>
    <row r="47" ht="25" customHeight="true" spans="1:5">
      <c r="A47" s="60">
        <v>1</v>
      </c>
      <c r="B47" s="61" t="s">
        <v>222</v>
      </c>
      <c r="C47" s="60">
        <v>8.5</v>
      </c>
      <c r="D47" s="60">
        <v>750</v>
      </c>
      <c r="E47" s="65">
        <f t="shared" si="4"/>
        <v>0.6375</v>
      </c>
    </row>
    <row r="48" ht="25" customHeight="true" spans="1:5">
      <c r="A48" s="60" t="s">
        <v>65</v>
      </c>
      <c r="B48" s="61" t="s">
        <v>234</v>
      </c>
      <c r="C48" s="60" t="s">
        <v>235</v>
      </c>
      <c r="D48" s="60" t="s">
        <v>212</v>
      </c>
      <c r="E48" s="60" t="s">
        <v>134</v>
      </c>
    </row>
    <row r="49" ht="25" customHeight="true" spans="1:5">
      <c r="A49" s="60">
        <v>1</v>
      </c>
      <c r="B49" s="61" t="s">
        <v>236</v>
      </c>
      <c r="C49" s="60">
        <v>45</v>
      </c>
      <c r="D49" s="60">
        <v>8225</v>
      </c>
      <c r="E49" s="60">
        <f t="shared" si="4"/>
        <v>37.0125</v>
      </c>
    </row>
    <row r="50" ht="25" customHeight="true" spans="1:5">
      <c r="A50" s="60" t="s">
        <v>198</v>
      </c>
      <c r="B50" s="60" t="s">
        <v>237</v>
      </c>
      <c r="C50" s="60" t="s">
        <v>238</v>
      </c>
      <c r="D50" s="60" t="s">
        <v>212</v>
      </c>
      <c r="E50" s="60" t="s">
        <v>134</v>
      </c>
    </row>
    <row r="51" ht="25" customHeight="true" spans="1:5">
      <c r="A51" s="60">
        <v>1</v>
      </c>
      <c r="B51" s="61" t="s">
        <v>239</v>
      </c>
      <c r="C51" s="60">
        <v>600</v>
      </c>
      <c r="D51" s="60">
        <v>80</v>
      </c>
      <c r="E51" s="65">
        <f>C51*D51/10000</f>
        <v>4.8</v>
      </c>
    </row>
    <row r="52" ht="25" customHeight="true" spans="1:5">
      <c r="A52" s="60">
        <v>2</v>
      </c>
      <c r="B52" s="61" t="s">
        <v>240</v>
      </c>
      <c r="C52" s="60">
        <v>100</v>
      </c>
      <c r="D52" s="60">
        <v>350</v>
      </c>
      <c r="E52" s="65">
        <f>C52*D52/10000</f>
        <v>3.5</v>
      </c>
    </row>
    <row r="53" ht="25" customHeight="true" spans="1:5">
      <c r="A53" s="60" t="s">
        <v>74</v>
      </c>
      <c r="B53" s="62"/>
      <c r="C53" s="62"/>
      <c r="D53" s="62"/>
      <c r="E53" s="65">
        <f>SUM(E51:E52)</f>
        <v>8.3</v>
      </c>
    </row>
    <row r="54" ht="25" customHeight="true" spans="1:5">
      <c r="A54" s="62" t="s">
        <v>241</v>
      </c>
      <c r="B54" s="62" t="s">
        <v>242</v>
      </c>
      <c r="C54" s="62"/>
      <c r="D54" s="62"/>
      <c r="E54" s="65">
        <f>E14+E27+E32+E43+E45+E47+E53+E49</f>
        <v>474.305</v>
      </c>
    </row>
    <row r="55" ht="46" customHeight="true" spans="1:5">
      <c r="A55" s="63" t="s">
        <v>243</v>
      </c>
      <c r="B55" s="64" t="s">
        <v>244</v>
      </c>
      <c r="C55" s="63"/>
      <c r="D55" s="63"/>
      <c r="E55" s="66">
        <f>E54*0.08</f>
        <v>37.9444</v>
      </c>
    </row>
    <row r="56" ht="27" customHeight="true" spans="1:5">
      <c r="A56" s="63"/>
      <c r="B56" s="63" t="s">
        <v>245</v>
      </c>
      <c r="C56" s="63"/>
      <c r="D56" s="63"/>
      <c r="E56" s="66">
        <f>(E54+E55)*0.05</f>
        <v>25.61247</v>
      </c>
    </row>
    <row r="57" ht="27" customHeight="true" spans="1:5">
      <c r="A57" s="63" t="s">
        <v>246</v>
      </c>
      <c r="B57" s="63"/>
      <c r="C57" s="63"/>
      <c r="D57" s="63"/>
      <c r="E57" s="66">
        <f>E54+E55+E56</f>
        <v>537.86187</v>
      </c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22" workbookViewId="0">
      <selection activeCell="A1" sqref="A1:G41"/>
    </sheetView>
  </sheetViews>
  <sheetFormatPr defaultColWidth="9" defaultRowHeight="15.75" outlineLevelCol="6"/>
  <cols>
    <col min="1" max="1" width="7.375" customWidth="true"/>
    <col min="2" max="2" width="11.875" customWidth="true"/>
    <col min="3" max="3" width="24.75" customWidth="true"/>
    <col min="4" max="4" width="8.25" customWidth="true"/>
    <col min="5" max="5" width="10.25" customWidth="true"/>
    <col min="6" max="6" width="9.875" customWidth="true"/>
    <col min="7" max="7" width="45.375" customWidth="true"/>
  </cols>
  <sheetData>
    <row r="1" ht="25" customHeight="true" spans="1:7">
      <c r="A1" s="26" t="s">
        <v>247</v>
      </c>
      <c r="B1" s="27"/>
      <c r="C1" s="27"/>
      <c r="D1" s="27"/>
      <c r="E1" s="27"/>
      <c r="F1" s="27"/>
      <c r="G1" s="27"/>
    </row>
    <row r="2" ht="25" customHeight="true" spans="1:7">
      <c r="A2" s="28" t="s">
        <v>31</v>
      </c>
      <c r="B2" s="29" t="s">
        <v>248</v>
      </c>
      <c r="C2" s="30" t="s">
        <v>249</v>
      </c>
      <c r="D2" s="30" t="s">
        <v>250</v>
      </c>
      <c r="E2" s="47" t="s">
        <v>76</v>
      </c>
      <c r="F2" s="48" t="s">
        <v>134</v>
      </c>
      <c r="G2" s="49" t="s">
        <v>251</v>
      </c>
    </row>
    <row r="3" ht="25" customHeight="true" spans="1:7">
      <c r="A3" s="31">
        <v>1</v>
      </c>
      <c r="B3" s="32" t="s">
        <v>252</v>
      </c>
      <c r="C3" s="33" t="s">
        <v>253</v>
      </c>
      <c r="D3" s="34">
        <v>0.5</v>
      </c>
      <c r="E3" s="34">
        <v>100</v>
      </c>
      <c r="F3" s="34">
        <v>50</v>
      </c>
      <c r="G3" s="50" t="s">
        <v>254</v>
      </c>
    </row>
    <row r="4" ht="25" customHeight="true" spans="1:7">
      <c r="A4" s="31">
        <v>2</v>
      </c>
      <c r="B4" s="35"/>
      <c r="C4" s="33" t="s">
        <v>253</v>
      </c>
      <c r="D4" s="34">
        <v>0.5</v>
      </c>
      <c r="E4" s="34">
        <v>10</v>
      </c>
      <c r="F4" s="34">
        <v>5</v>
      </c>
      <c r="G4" s="50" t="s">
        <v>255</v>
      </c>
    </row>
    <row r="5" ht="25" customHeight="true" spans="1:7">
      <c r="A5" s="31">
        <v>3</v>
      </c>
      <c r="B5" s="35"/>
      <c r="C5" s="33" t="s">
        <v>256</v>
      </c>
      <c r="D5" s="34">
        <v>0.7</v>
      </c>
      <c r="E5" s="34">
        <v>5</v>
      </c>
      <c r="F5" s="34">
        <v>3.5</v>
      </c>
      <c r="G5" s="50" t="s">
        <v>257</v>
      </c>
    </row>
    <row r="6" ht="25" customHeight="true" spans="1:7">
      <c r="A6" s="31">
        <v>4</v>
      </c>
      <c r="B6" s="35"/>
      <c r="C6" s="33" t="s">
        <v>258</v>
      </c>
      <c r="D6" s="34">
        <v>0.12</v>
      </c>
      <c r="E6" s="34">
        <v>40</v>
      </c>
      <c r="F6" s="34">
        <v>4.8</v>
      </c>
      <c r="G6" s="50" t="s">
        <v>259</v>
      </c>
    </row>
    <row r="7" ht="25" customHeight="true" spans="1:7">
      <c r="A7" s="31">
        <v>5</v>
      </c>
      <c r="B7" s="35"/>
      <c r="C7" s="33" t="s">
        <v>260</v>
      </c>
      <c r="D7" s="34">
        <v>0.07</v>
      </c>
      <c r="E7" s="34">
        <v>15</v>
      </c>
      <c r="F7" s="34">
        <v>1.05</v>
      </c>
      <c r="G7" s="50" t="s">
        <v>261</v>
      </c>
    </row>
    <row r="8" ht="25" customHeight="true" spans="1:7">
      <c r="A8" s="31">
        <v>6</v>
      </c>
      <c r="B8" s="35"/>
      <c r="C8" s="33" t="s">
        <v>262</v>
      </c>
      <c r="D8" s="34">
        <v>0.15</v>
      </c>
      <c r="E8" s="34">
        <v>15</v>
      </c>
      <c r="F8" s="34">
        <v>2.25</v>
      </c>
      <c r="G8" s="50" t="s">
        <v>261</v>
      </c>
    </row>
    <row r="9" ht="25" customHeight="true" spans="1:7">
      <c r="A9" s="31">
        <v>7</v>
      </c>
      <c r="B9" s="35"/>
      <c r="C9" s="33" t="s">
        <v>263</v>
      </c>
      <c r="D9" s="34">
        <v>0.1</v>
      </c>
      <c r="E9" s="34">
        <v>5</v>
      </c>
      <c r="F9" s="34">
        <v>0.5</v>
      </c>
      <c r="G9" s="50" t="s">
        <v>264</v>
      </c>
    </row>
    <row r="10" ht="25" customHeight="true" spans="1:7">
      <c r="A10" s="31">
        <v>8</v>
      </c>
      <c r="B10" s="35"/>
      <c r="C10" s="33" t="s">
        <v>265</v>
      </c>
      <c r="D10" s="34">
        <v>0.22</v>
      </c>
      <c r="E10" s="34">
        <v>5</v>
      </c>
      <c r="F10" s="34">
        <v>1.1</v>
      </c>
      <c r="G10" s="50" t="s">
        <v>266</v>
      </c>
    </row>
    <row r="11" ht="25" customHeight="true" spans="1:7">
      <c r="A11" s="31">
        <v>9</v>
      </c>
      <c r="B11" s="35"/>
      <c r="C11" s="33" t="s">
        <v>267</v>
      </c>
      <c r="D11" s="34">
        <v>0.21</v>
      </c>
      <c r="E11" s="34">
        <v>2</v>
      </c>
      <c r="F11" s="34">
        <v>0.42</v>
      </c>
      <c r="G11" s="50" t="s">
        <v>268</v>
      </c>
    </row>
    <row r="12" ht="25" customHeight="true" spans="1:7">
      <c r="A12" s="31">
        <v>10</v>
      </c>
      <c r="B12" s="35"/>
      <c r="C12" s="33" t="s">
        <v>269</v>
      </c>
      <c r="D12" s="34">
        <v>0.1</v>
      </c>
      <c r="E12" s="34">
        <v>1</v>
      </c>
      <c r="F12" s="34">
        <v>0.1</v>
      </c>
      <c r="G12" s="50" t="s">
        <v>270</v>
      </c>
    </row>
    <row r="13" ht="25" customHeight="true" spans="1:7">
      <c r="A13" s="31">
        <v>11</v>
      </c>
      <c r="B13" s="35"/>
      <c r="C13" s="33" t="s">
        <v>271</v>
      </c>
      <c r="D13" s="34">
        <v>1.8</v>
      </c>
      <c r="E13" s="34">
        <v>1</v>
      </c>
      <c r="F13" s="34">
        <v>1.8</v>
      </c>
      <c r="G13" s="50" t="s">
        <v>272</v>
      </c>
    </row>
    <row r="14" ht="25" customHeight="true" spans="1:7">
      <c r="A14" s="31">
        <v>12</v>
      </c>
      <c r="B14" s="35"/>
      <c r="C14" s="33" t="s">
        <v>273</v>
      </c>
      <c r="D14" s="34">
        <v>0.25</v>
      </c>
      <c r="E14" s="34">
        <v>10</v>
      </c>
      <c r="F14" s="34">
        <v>2.5</v>
      </c>
      <c r="G14" s="50" t="s">
        <v>270</v>
      </c>
    </row>
    <row r="15" ht="25" customHeight="true" spans="1:7">
      <c r="A15" s="31">
        <v>13</v>
      </c>
      <c r="B15" s="35"/>
      <c r="C15" s="33" t="s">
        <v>274</v>
      </c>
      <c r="D15" s="34">
        <v>0.03</v>
      </c>
      <c r="E15" s="34">
        <v>45</v>
      </c>
      <c r="F15" s="34">
        <v>1.35</v>
      </c>
      <c r="G15" s="50" t="s">
        <v>259</v>
      </c>
    </row>
    <row r="16" ht="25" customHeight="true" spans="1:7">
      <c r="A16" s="31">
        <v>14</v>
      </c>
      <c r="B16" s="35"/>
      <c r="C16" s="33" t="s">
        <v>275</v>
      </c>
      <c r="D16" s="34">
        <v>0.28</v>
      </c>
      <c r="E16" s="34">
        <v>5</v>
      </c>
      <c r="F16" s="34">
        <v>1.4</v>
      </c>
      <c r="G16" s="50" t="s">
        <v>276</v>
      </c>
    </row>
    <row r="17" ht="25" customHeight="true" spans="1:7">
      <c r="A17" s="31">
        <v>15</v>
      </c>
      <c r="B17" s="35"/>
      <c r="C17" s="33" t="s">
        <v>277</v>
      </c>
      <c r="D17" s="34">
        <v>1.86</v>
      </c>
      <c r="E17" s="34">
        <v>28</v>
      </c>
      <c r="F17" s="34">
        <v>52.08</v>
      </c>
      <c r="G17" s="50" t="s">
        <v>278</v>
      </c>
    </row>
    <row r="18" ht="25" customHeight="true" spans="1:7">
      <c r="A18" s="31">
        <v>16</v>
      </c>
      <c r="B18" s="35"/>
      <c r="C18" s="33" t="s">
        <v>279</v>
      </c>
      <c r="D18" s="34">
        <v>4</v>
      </c>
      <c r="E18" s="34">
        <v>3</v>
      </c>
      <c r="F18" s="34">
        <v>12</v>
      </c>
      <c r="G18" s="50" t="s">
        <v>280</v>
      </c>
    </row>
    <row r="19" ht="25" customHeight="true" spans="1:7">
      <c r="A19" s="31">
        <v>17</v>
      </c>
      <c r="B19" s="35"/>
      <c r="C19" s="33" t="s">
        <v>281</v>
      </c>
      <c r="D19" s="34">
        <v>15</v>
      </c>
      <c r="E19" s="34">
        <v>1</v>
      </c>
      <c r="F19" s="34">
        <v>15</v>
      </c>
      <c r="G19" s="50" t="s">
        <v>282</v>
      </c>
    </row>
    <row r="20" ht="25" customHeight="true" spans="1:7">
      <c r="A20" s="31">
        <v>18</v>
      </c>
      <c r="B20" s="35"/>
      <c r="C20" s="33" t="s">
        <v>283</v>
      </c>
      <c r="D20" s="34">
        <v>9</v>
      </c>
      <c r="E20" s="34">
        <v>1</v>
      </c>
      <c r="F20" s="34">
        <v>9</v>
      </c>
      <c r="G20" s="50" t="s">
        <v>284</v>
      </c>
    </row>
    <row r="21" ht="25" customHeight="true" spans="1:7">
      <c r="A21" s="31">
        <v>19</v>
      </c>
      <c r="B21" s="35"/>
      <c r="C21" s="33" t="s">
        <v>285</v>
      </c>
      <c r="D21" s="34">
        <v>9</v>
      </c>
      <c r="E21" s="34">
        <v>1</v>
      </c>
      <c r="F21" s="34">
        <v>9</v>
      </c>
      <c r="G21" s="50" t="s">
        <v>286</v>
      </c>
    </row>
    <row r="22" ht="25" customHeight="true" spans="1:7">
      <c r="A22" s="31">
        <v>20</v>
      </c>
      <c r="B22" s="35"/>
      <c r="C22" s="33" t="s">
        <v>287</v>
      </c>
      <c r="D22" s="34">
        <v>6</v>
      </c>
      <c r="E22" s="34">
        <v>6</v>
      </c>
      <c r="F22" s="34">
        <v>36</v>
      </c>
      <c r="G22" s="50" t="s">
        <v>288</v>
      </c>
    </row>
    <row r="23" ht="25" customHeight="true" spans="1:7">
      <c r="A23" s="31">
        <v>21</v>
      </c>
      <c r="B23" s="35"/>
      <c r="C23" s="33" t="s">
        <v>289</v>
      </c>
      <c r="D23" s="34">
        <v>56</v>
      </c>
      <c r="E23" s="34">
        <v>1</v>
      </c>
      <c r="F23" s="34">
        <v>56</v>
      </c>
      <c r="G23" s="50" t="s">
        <v>290</v>
      </c>
    </row>
    <row r="24" ht="25" customHeight="true" spans="1:7">
      <c r="A24" s="31">
        <v>22</v>
      </c>
      <c r="B24" s="35"/>
      <c r="C24" s="33" t="s">
        <v>291</v>
      </c>
      <c r="D24" s="34">
        <v>4</v>
      </c>
      <c r="E24" s="34">
        <v>1</v>
      </c>
      <c r="F24" s="34">
        <v>4</v>
      </c>
      <c r="G24" s="50" t="s">
        <v>292</v>
      </c>
    </row>
    <row r="25" ht="25" customHeight="true" spans="1:7">
      <c r="A25" s="31">
        <v>23</v>
      </c>
      <c r="B25" s="35"/>
      <c r="C25" s="33" t="s">
        <v>293</v>
      </c>
      <c r="D25" s="34">
        <v>5</v>
      </c>
      <c r="E25" s="34">
        <v>1</v>
      </c>
      <c r="F25" s="34">
        <v>5</v>
      </c>
      <c r="G25" s="50" t="s">
        <v>294</v>
      </c>
    </row>
    <row r="26" ht="25" customHeight="true" spans="1:7">
      <c r="A26" s="31">
        <v>24</v>
      </c>
      <c r="B26" s="29" t="s">
        <v>295</v>
      </c>
      <c r="C26" s="33" t="s">
        <v>296</v>
      </c>
      <c r="D26" s="34">
        <v>35</v>
      </c>
      <c r="E26" s="34">
        <v>5</v>
      </c>
      <c r="F26" s="34">
        <v>175</v>
      </c>
      <c r="G26" s="50" t="s">
        <v>297</v>
      </c>
    </row>
    <row r="27" ht="25" customHeight="true" spans="1:7">
      <c r="A27" s="31">
        <v>25</v>
      </c>
      <c r="B27" s="36"/>
      <c r="C27" s="33" t="s">
        <v>298</v>
      </c>
      <c r="D27" s="34">
        <v>100</v>
      </c>
      <c r="E27" s="34">
        <v>1</v>
      </c>
      <c r="F27" s="34">
        <v>100</v>
      </c>
      <c r="G27" s="50" t="s">
        <v>299</v>
      </c>
    </row>
    <row r="28" ht="25" customHeight="true" spans="1:7">
      <c r="A28" s="31">
        <v>26</v>
      </c>
      <c r="B28" s="36"/>
      <c r="C28" s="33" t="s">
        <v>300</v>
      </c>
      <c r="D28" s="34">
        <v>58</v>
      </c>
      <c r="E28" s="34">
        <v>1</v>
      </c>
      <c r="F28" s="34">
        <v>58</v>
      </c>
      <c r="G28" s="50" t="s">
        <v>301</v>
      </c>
    </row>
    <row r="29" ht="25" customHeight="true" spans="1:7">
      <c r="A29" s="31">
        <v>27</v>
      </c>
      <c r="B29" s="29" t="s">
        <v>302</v>
      </c>
      <c r="C29" s="33" t="s">
        <v>303</v>
      </c>
      <c r="D29" s="34">
        <v>258</v>
      </c>
      <c r="E29" s="34">
        <v>1</v>
      </c>
      <c r="F29" s="34">
        <v>278</v>
      </c>
      <c r="G29" s="50" t="s">
        <v>304</v>
      </c>
    </row>
    <row r="30" ht="25" customHeight="true" spans="1:7">
      <c r="A30" s="31">
        <v>28</v>
      </c>
      <c r="B30" s="36"/>
      <c r="C30" s="33" t="s">
        <v>305</v>
      </c>
      <c r="D30" s="34">
        <v>20</v>
      </c>
      <c r="E30" s="34">
        <v>1</v>
      </c>
      <c r="F30" s="34">
        <v>20</v>
      </c>
      <c r="G30" s="50" t="s">
        <v>306</v>
      </c>
    </row>
    <row r="31" ht="25" customHeight="true" spans="1:7">
      <c r="A31" s="31">
        <v>29</v>
      </c>
      <c r="B31" s="36"/>
      <c r="C31" s="33" t="s">
        <v>307</v>
      </c>
      <c r="D31" s="34">
        <v>12</v>
      </c>
      <c r="E31" s="34">
        <v>1</v>
      </c>
      <c r="F31" s="34">
        <v>12</v>
      </c>
      <c r="G31" s="50" t="s">
        <v>308</v>
      </c>
    </row>
    <row r="32" ht="25" customHeight="true" spans="1:7">
      <c r="A32" s="31">
        <v>30</v>
      </c>
      <c r="B32" s="36"/>
      <c r="C32" s="37" t="s">
        <v>309</v>
      </c>
      <c r="D32" s="34">
        <v>84</v>
      </c>
      <c r="E32" s="34">
        <v>1</v>
      </c>
      <c r="F32" s="34">
        <v>84</v>
      </c>
      <c r="G32" s="50" t="s">
        <v>310</v>
      </c>
    </row>
    <row r="33" ht="25" customHeight="true" spans="1:7">
      <c r="A33" s="31">
        <v>31</v>
      </c>
      <c r="B33" s="36"/>
      <c r="C33" s="33" t="s">
        <v>311</v>
      </c>
      <c r="D33" s="34">
        <v>4</v>
      </c>
      <c r="E33" s="34">
        <v>1</v>
      </c>
      <c r="F33" s="34">
        <v>4</v>
      </c>
      <c r="G33" s="50" t="s">
        <v>312</v>
      </c>
    </row>
    <row r="34" ht="25" customHeight="true" spans="1:7">
      <c r="A34" s="31">
        <v>32</v>
      </c>
      <c r="B34" s="36"/>
      <c r="C34" s="33" t="s">
        <v>313</v>
      </c>
      <c r="D34" s="34">
        <v>40</v>
      </c>
      <c r="E34" s="34">
        <v>1</v>
      </c>
      <c r="F34" s="34">
        <v>40</v>
      </c>
      <c r="G34" s="50" t="s">
        <v>314</v>
      </c>
    </row>
    <row r="35" ht="25" customHeight="true" spans="1:7">
      <c r="A35" s="31">
        <v>33</v>
      </c>
      <c r="B35" s="36"/>
      <c r="C35" s="33" t="s">
        <v>315</v>
      </c>
      <c r="D35" s="34">
        <v>35</v>
      </c>
      <c r="E35" s="34">
        <v>1</v>
      </c>
      <c r="F35" s="34">
        <v>35</v>
      </c>
      <c r="G35" s="50" t="s">
        <v>316</v>
      </c>
    </row>
    <row r="36" ht="25" customHeight="true" spans="1:7">
      <c r="A36" s="31">
        <v>34</v>
      </c>
      <c r="B36" s="29" t="s">
        <v>317</v>
      </c>
      <c r="C36" s="33" t="s">
        <v>318</v>
      </c>
      <c r="D36" s="34">
        <v>24</v>
      </c>
      <c r="E36" s="34">
        <v>1</v>
      </c>
      <c r="F36" s="34">
        <v>24</v>
      </c>
      <c r="G36" s="50" t="s">
        <v>319</v>
      </c>
    </row>
    <row r="37" ht="25" customHeight="true" spans="1:7">
      <c r="A37" s="31">
        <v>35</v>
      </c>
      <c r="B37" s="36"/>
      <c r="C37" s="33" t="s">
        <v>320</v>
      </c>
      <c r="D37" s="34">
        <v>6</v>
      </c>
      <c r="E37" s="34">
        <v>1</v>
      </c>
      <c r="F37" s="34">
        <v>6</v>
      </c>
      <c r="G37" s="50" t="s">
        <v>321</v>
      </c>
    </row>
    <row r="38" ht="25" customHeight="true" spans="1:7">
      <c r="A38" s="31">
        <v>36</v>
      </c>
      <c r="B38" s="36"/>
      <c r="C38" s="33" t="s">
        <v>322</v>
      </c>
      <c r="D38" s="34">
        <v>26.4</v>
      </c>
      <c r="E38" s="34">
        <v>1</v>
      </c>
      <c r="F38" s="34">
        <v>26.4</v>
      </c>
      <c r="G38" s="50" t="s">
        <v>323</v>
      </c>
    </row>
    <row r="39" ht="25" customHeight="true" spans="1:7">
      <c r="A39" s="31">
        <v>37</v>
      </c>
      <c r="B39" s="36"/>
      <c r="C39" s="33" t="s">
        <v>324</v>
      </c>
      <c r="D39" s="34">
        <v>44</v>
      </c>
      <c r="E39" s="34">
        <v>1</v>
      </c>
      <c r="F39" s="51">
        <v>44</v>
      </c>
      <c r="G39" s="50" t="s">
        <v>325</v>
      </c>
    </row>
    <row r="40" ht="25" customHeight="true" spans="1:7">
      <c r="A40" s="38">
        <v>38</v>
      </c>
      <c r="B40" s="39" t="s">
        <v>326</v>
      </c>
      <c r="C40" s="40"/>
      <c r="D40" s="41">
        <v>50</v>
      </c>
      <c r="E40" s="52">
        <v>1</v>
      </c>
      <c r="F40" s="53">
        <v>50</v>
      </c>
      <c r="G40" s="54"/>
    </row>
    <row r="41" ht="25" customHeight="true" spans="1:7">
      <c r="A41" s="42"/>
      <c r="B41" s="43" t="s">
        <v>327</v>
      </c>
      <c r="C41" s="44"/>
      <c r="D41" s="45"/>
      <c r="E41" s="55">
        <v>320</v>
      </c>
      <c r="F41" s="56" t="s">
        <v>328</v>
      </c>
      <c r="G41" s="57"/>
    </row>
    <row r="42" spans="1:7">
      <c r="A42" s="46"/>
      <c r="B42" s="46"/>
      <c r="C42" s="46"/>
      <c r="D42" s="46"/>
      <c r="E42" s="46"/>
      <c r="F42" s="46"/>
      <c r="G42" s="46"/>
    </row>
  </sheetData>
  <mergeCells count="3">
    <mergeCell ref="A1:G1"/>
    <mergeCell ref="B41:C41"/>
    <mergeCell ref="F41:G4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5"/>
  <sheetViews>
    <sheetView topLeftCell="A113" workbookViewId="0">
      <selection activeCell="C125" sqref="C125:G125"/>
    </sheetView>
  </sheetViews>
  <sheetFormatPr defaultColWidth="9" defaultRowHeight="15.75"/>
  <cols>
    <col min="1" max="1" width="4.625" customWidth="true"/>
    <col min="2" max="2" width="31.5" customWidth="true"/>
    <col min="3" max="3" width="9.5" customWidth="true"/>
    <col min="4" max="4" width="7.625" customWidth="true"/>
    <col min="5" max="5" width="10.5" customWidth="true"/>
    <col min="6" max="6" width="11.5" customWidth="true"/>
    <col min="7" max="7" width="40.875" customWidth="true"/>
  </cols>
  <sheetData>
    <row r="1" ht="25" customHeight="true" spans="1:9">
      <c r="A1" s="1" t="s">
        <v>329</v>
      </c>
      <c r="B1" s="1"/>
      <c r="C1" s="1"/>
      <c r="D1" s="1"/>
      <c r="E1" s="1"/>
      <c r="F1" s="1"/>
      <c r="G1" s="1"/>
      <c r="H1" s="13"/>
      <c r="I1" s="13"/>
    </row>
    <row r="2" ht="25" customHeight="true" spans="1:9">
      <c r="A2" s="2" t="s">
        <v>10</v>
      </c>
      <c r="B2" s="3" t="s">
        <v>330</v>
      </c>
      <c r="C2" s="4"/>
      <c r="D2" s="5"/>
      <c r="E2" s="5"/>
      <c r="F2" s="5"/>
      <c r="G2" s="14"/>
      <c r="H2" s="15"/>
      <c r="I2" s="15"/>
    </row>
    <row r="3" ht="25" customHeight="true" spans="1:7">
      <c r="A3" s="6" t="s">
        <v>31</v>
      </c>
      <c r="B3" s="6" t="s">
        <v>331</v>
      </c>
      <c r="C3" s="7" t="s">
        <v>75</v>
      </c>
      <c r="D3" s="6" t="s">
        <v>76</v>
      </c>
      <c r="E3" s="7" t="s">
        <v>332</v>
      </c>
      <c r="F3" s="7" t="s">
        <v>333</v>
      </c>
      <c r="G3" s="16" t="s">
        <v>251</v>
      </c>
    </row>
    <row r="4" ht="25" customHeight="true" spans="1:7">
      <c r="A4" s="8">
        <v>1</v>
      </c>
      <c r="B4" s="6" t="s">
        <v>334</v>
      </c>
      <c r="C4" s="7" t="s">
        <v>89</v>
      </c>
      <c r="D4" s="8">
        <v>8</v>
      </c>
      <c r="E4" s="9">
        <v>7.5</v>
      </c>
      <c r="F4" s="9">
        <f>D4*E4</f>
        <v>60</v>
      </c>
      <c r="G4" s="17"/>
    </row>
    <row r="5" ht="25" customHeight="true" spans="1:7">
      <c r="A5" s="8">
        <v>2</v>
      </c>
      <c r="B5" s="6" t="s">
        <v>335</v>
      </c>
      <c r="C5" s="7" t="s">
        <v>89</v>
      </c>
      <c r="D5" s="8">
        <v>16</v>
      </c>
      <c r="E5" s="9">
        <v>3</v>
      </c>
      <c r="F5" s="9">
        <f t="shared" ref="F5:F12" si="0">D5*E5</f>
        <v>48</v>
      </c>
      <c r="G5" s="17"/>
    </row>
    <row r="6" ht="25" customHeight="true" spans="1:7">
      <c r="A6" s="8">
        <v>3</v>
      </c>
      <c r="B6" s="6" t="s">
        <v>336</v>
      </c>
      <c r="C6" s="7" t="s">
        <v>89</v>
      </c>
      <c r="D6" s="8">
        <v>10</v>
      </c>
      <c r="E6" s="9">
        <v>20</v>
      </c>
      <c r="F6" s="9">
        <f t="shared" si="0"/>
        <v>200</v>
      </c>
      <c r="G6" s="17"/>
    </row>
    <row r="7" ht="25" customHeight="true" spans="1:7">
      <c r="A7" s="8">
        <v>4</v>
      </c>
      <c r="B7" s="6" t="s">
        <v>337</v>
      </c>
      <c r="C7" s="7" t="s">
        <v>89</v>
      </c>
      <c r="D7" s="8">
        <v>4</v>
      </c>
      <c r="E7" s="9">
        <v>20</v>
      </c>
      <c r="F7" s="9">
        <f t="shared" si="0"/>
        <v>80</v>
      </c>
      <c r="G7" s="17"/>
    </row>
    <row r="8" ht="25" customHeight="true" spans="1:7">
      <c r="A8" s="8">
        <v>5</v>
      </c>
      <c r="B8" s="6" t="s">
        <v>338</v>
      </c>
      <c r="C8" s="7" t="s">
        <v>89</v>
      </c>
      <c r="D8" s="8">
        <v>12</v>
      </c>
      <c r="E8" s="9">
        <v>0.9</v>
      </c>
      <c r="F8" s="9">
        <f t="shared" si="0"/>
        <v>10.8</v>
      </c>
      <c r="G8" s="17"/>
    </row>
    <row r="9" ht="25" customHeight="true" spans="1:7">
      <c r="A9" s="8">
        <v>6</v>
      </c>
      <c r="B9" s="6" t="s">
        <v>339</v>
      </c>
      <c r="C9" s="7" t="s">
        <v>89</v>
      </c>
      <c r="D9" s="8">
        <v>16</v>
      </c>
      <c r="E9" s="9">
        <v>0.8</v>
      </c>
      <c r="F9" s="9">
        <f t="shared" si="0"/>
        <v>12.8</v>
      </c>
      <c r="G9" s="17"/>
    </row>
    <row r="10" ht="25" customHeight="true" spans="1:7">
      <c r="A10" s="8">
        <v>7</v>
      </c>
      <c r="B10" s="6" t="s">
        <v>340</v>
      </c>
      <c r="C10" s="7" t="s">
        <v>89</v>
      </c>
      <c r="D10" s="8">
        <v>4</v>
      </c>
      <c r="E10" s="9">
        <v>22</v>
      </c>
      <c r="F10" s="9">
        <f t="shared" si="0"/>
        <v>88</v>
      </c>
      <c r="G10" s="17"/>
    </row>
    <row r="11" ht="25" customHeight="true" spans="1:7">
      <c r="A11" s="8">
        <v>8</v>
      </c>
      <c r="B11" s="6" t="s">
        <v>341</v>
      </c>
      <c r="C11" s="7" t="s">
        <v>94</v>
      </c>
      <c r="D11" s="8">
        <v>1</v>
      </c>
      <c r="E11" s="9">
        <v>420</v>
      </c>
      <c r="F11" s="9">
        <f t="shared" si="0"/>
        <v>420</v>
      </c>
      <c r="G11" s="17"/>
    </row>
    <row r="12" ht="25" customHeight="true" spans="1:7">
      <c r="A12" s="8">
        <v>9</v>
      </c>
      <c r="B12" s="6" t="s">
        <v>342</v>
      </c>
      <c r="C12" s="7" t="s">
        <v>89</v>
      </c>
      <c r="D12" s="8">
        <v>1</v>
      </c>
      <c r="E12" s="9">
        <v>18</v>
      </c>
      <c r="F12" s="9">
        <f t="shared" si="0"/>
        <v>18</v>
      </c>
      <c r="G12" s="17"/>
    </row>
    <row r="13" ht="25" customHeight="true" spans="1:7">
      <c r="A13" s="6" t="s">
        <v>343</v>
      </c>
      <c r="B13" s="8"/>
      <c r="C13" s="9"/>
      <c r="D13" s="8"/>
      <c r="E13" s="9"/>
      <c r="F13" s="9">
        <f>SUM(F4:F12)</f>
        <v>937.6</v>
      </c>
      <c r="G13" s="17"/>
    </row>
    <row r="14" ht="25" customHeight="true" spans="1:7">
      <c r="A14" s="2" t="s">
        <v>13</v>
      </c>
      <c r="B14" s="10" t="s">
        <v>344</v>
      </c>
      <c r="C14" s="11"/>
      <c r="D14" s="11"/>
      <c r="E14" s="11"/>
      <c r="F14" s="11"/>
      <c r="G14" s="18"/>
    </row>
    <row r="15" ht="25" customHeight="true" spans="1:7">
      <c r="A15" s="8">
        <v>1</v>
      </c>
      <c r="B15" s="6" t="s">
        <v>345</v>
      </c>
      <c r="C15" s="7" t="s">
        <v>89</v>
      </c>
      <c r="D15" s="8">
        <v>26</v>
      </c>
      <c r="E15" s="9">
        <v>0.5</v>
      </c>
      <c r="F15" s="9">
        <f>D15*E15</f>
        <v>13</v>
      </c>
      <c r="G15" s="6" t="s">
        <v>346</v>
      </c>
    </row>
    <row r="16" ht="25" customHeight="true" spans="1:7">
      <c r="A16" s="8">
        <v>2</v>
      </c>
      <c r="B16" s="6" t="s">
        <v>347</v>
      </c>
      <c r="C16" s="7" t="s">
        <v>89</v>
      </c>
      <c r="D16" s="8">
        <v>13</v>
      </c>
      <c r="E16" s="9">
        <v>3.5</v>
      </c>
      <c r="F16" s="9">
        <f t="shared" ref="F16:F23" si="1">D16*E16</f>
        <v>45.5</v>
      </c>
      <c r="G16" s="6" t="s">
        <v>348</v>
      </c>
    </row>
    <row r="17" ht="25" customHeight="true" spans="1:7">
      <c r="A17" s="8">
        <v>3</v>
      </c>
      <c r="B17" s="6" t="s">
        <v>349</v>
      </c>
      <c r="C17" s="7" t="s">
        <v>89</v>
      </c>
      <c r="D17" s="8">
        <v>13</v>
      </c>
      <c r="E17" s="9">
        <v>0.15</v>
      </c>
      <c r="F17" s="9">
        <f t="shared" si="1"/>
        <v>1.95</v>
      </c>
      <c r="G17" s="6" t="s">
        <v>348</v>
      </c>
    </row>
    <row r="18" ht="25" customHeight="true" spans="1:7">
      <c r="A18" s="8">
        <v>4</v>
      </c>
      <c r="B18" s="6" t="s">
        <v>350</v>
      </c>
      <c r="C18" s="7" t="s">
        <v>89</v>
      </c>
      <c r="D18" s="8">
        <v>13</v>
      </c>
      <c r="E18" s="9">
        <v>0.08</v>
      </c>
      <c r="F18" s="9">
        <f t="shared" si="1"/>
        <v>1.04</v>
      </c>
      <c r="G18" s="6" t="s">
        <v>348</v>
      </c>
    </row>
    <row r="19" ht="25" customHeight="true" spans="1:7">
      <c r="A19" s="8">
        <v>5</v>
      </c>
      <c r="B19" s="6" t="s">
        <v>351</v>
      </c>
      <c r="C19" s="7" t="s">
        <v>89</v>
      </c>
      <c r="D19" s="8">
        <v>26</v>
      </c>
      <c r="E19" s="9">
        <v>4.5</v>
      </c>
      <c r="F19" s="9">
        <f t="shared" si="1"/>
        <v>117</v>
      </c>
      <c r="G19" s="6" t="s">
        <v>346</v>
      </c>
    </row>
    <row r="20" ht="25" customHeight="true" spans="1:7">
      <c r="A20" s="8">
        <v>6</v>
      </c>
      <c r="B20" s="6" t="s">
        <v>352</v>
      </c>
      <c r="C20" s="7" t="s">
        <v>353</v>
      </c>
      <c r="D20" s="8">
        <v>26</v>
      </c>
      <c r="E20" s="9">
        <v>0.16</v>
      </c>
      <c r="F20" s="9">
        <f t="shared" si="1"/>
        <v>4.16</v>
      </c>
      <c r="G20" s="6" t="s">
        <v>354</v>
      </c>
    </row>
    <row r="21" ht="25" customHeight="true" spans="1:7">
      <c r="A21" s="8">
        <v>7</v>
      </c>
      <c r="B21" s="6" t="s">
        <v>355</v>
      </c>
      <c r="C21" s="7" t="s">
        <v>87</v>
      </c>
      <c r="D21" s="8">
        <v>13</v>
      </c>
      <c r="E21" s="9">
        <v>3</v>
      </c>
      <c r="F21" s="9">
        <f t="shared" si="1"/>
        <v>39</v>
      </c>
      <c r="G21" s="6" t="s">
        <v>356</v>
      </c>
    </row>
    <row r="22" ht="25" customHeight="true" spans="1:7">
      <c r="A22" s="8">
        <v>8</v>
      </c>
      <c r="B22" s="6" t="s">
        <v>357</v>
      </c>
      <c r="C22" s="7" t="s">
        <v>358</v>
      </c>
      <c r="D22" s="8">
        <v>26</v>
      </c>
      <c r="E22" s="9">
        <v>0.6</v>
      </c>
      <c r="F22" s="9">
        <f t="shared" si="1"/>
        <v>15.6</v>
      </c>
      <c r="G22" s="6" t="s">
        <v>359</v>
      </c>
    </row>
    <row r="23" ht="25" customHeight="true" spans="1:7">
      <c r="A23" s="8">
        <v>9</v>
      </c>
      <c r="B23" s="6" t="s">
        <v>360</v>
      </c>
      <c r="C23" s="7" t="s">
        <v>358</v>
      </c>
      <c r="D23" s="8">
        <v>36</v>
      </c>
      <c r="E23" s="9">
        <v>5.5</v>
      </c>
      <c r="F23" s="9">
        <f t="shared" si="1"/>
        <v>198</v>
      </c>
      <c r="G23" s="6" t="s">
        <v>361</v>
      </c>
    </row>
    <row r="24" ht="25" customHeight="true" spans="1:7">
      <c r="A24" s="6" t="s">
        <v>343</v>
      </c>
      <c r="B24" s="8"/>
      <c r="C24" s="9"/>
      <c r="D24" s="8"/>
      <c r="E24" s="9"/>
      <c r="F24" s="9">
        <f>SUM(F15:F23)</f>
        <v>435.25</v>
      </c>
      <c r="G24" s="17"/>
    </row>
    <row r="25" ht="25" customHeight="true" spans="1:7">
      <c r="A25" s="2" t="s">
        <v>16</v>
      </c>
      <c r="B25" s="10" t="s">
        <v>362</v>
      </c>
      <c r="C25" s="11"/>
      <c r="D25" s="11"/>
      <c r="E25" s="11"/>
      <c r="F25" s="11"/>
      <c r="G25" s="18"/>
    </row>
    <row r="26" ht="25" customHeight="true" spans="1:7">
      <c r="A26" s="8">
        <v>1</v>
      </c>
      <c r="B26" s="6" t="s">
        <v>335</v>
      </c>
      <c r="C26" s="7" t="s">
        <v>89</v>
      </c>
      <c r="D26" s="8">
        <v>26</v>
      </c>
      <c r="E26" s="9">
        <v>3</v>
      </c>
      <c r="F26" s="9">
        <f>D26*E26</f>
        <v>78</v>
      </c>
      <c r="G26" s="6" t="s">
        <v>363</v>
      </c>
    </row>
    <row r="27" ht="25" customHeight="true" spans="1:7">
      <c r="A27" s="8">
        <v>2</v>
      </c>
      <c r="B27" s="6" t="s">
        <v>345</v>
      </c>
      <c r="C27" s="7" t="s">
        <v>89</v>
      </c>
      <c r="D27" s="8">
        <v>13</v>
      </c>
      <c r="E27" s="9">
        <v>0.5</v>
      </c>
      <c r="F27" s="9">
        <f t="shared" ref="F27:F47" si="2">D27*E27</f>
        <v>6.5</v>
      </c>
      <c r="G27" s="6" t="s">
        <v>364</v>
      </c>
    </row>
    <row r="28" ht="25" customHeight="true" spans="1:7">
      <c r="A28" s="8">
        <v>3</v>
      </c>
      <c r="B28" s="6" t="s">
        <v>365</v>
      </c>
      <c r="C28" s="7" t="s">
        <v>89</v>
      </c>
      <c r="D28" s="8">
        <v>26</v>
      </c>
      <c r="E28" s="9">
        <v>0.2</v>
      </c>
      <c r="F28" s="9">
        <f t="shared" si="2"/>
        <v>5.2</v>
      </c>
      <c r="G28" s="6" t="s">
        <v>363</v>
      </c>
    </row>
    <row r="29" ht="25" customHeight="true" spans="1:7">
      <c r="A29" s="8">
        <v>4</v>
      </c>
      <c r="B29" s="6" t="s">
        <v>349</v>
      </c>
      <c r="C29" s="7" t="s">
        <v>89</v>
      </c>
      <c r="D29" s="8">
        <v>13</v>
      </c>
      <c r="E29" s="9">
        <v>0.15</v>
      </c>
      <c r="F29" s="9">
        <f t="shared" si="2"/>
        <v>1.95</v>
      </c>
      <c r="G29" s="6" t="s">
        <v>364</v>
      </c>
    </row>
    <row r="30" ht="25" customHeight="true" spans="1:7">
      <c r="A30" s="8">
        <v>5</v>
      </c>
      <c r="B30" s="6" t="s">
        <v>350</v>
      </c>
      <c r="C30" s="7" t="s">
        <v>89</v>
      </c>
      <c r="D30" s="8">
        <v>13</v>
      </c>
      <c r="E30" s="9">
        <v>0.08</v>
      </c>
      <c r="F30" s="9">
        <f t="shared" si="2"/>
        <v>1.04</v>
      </c>
      <c r="G30" s="6" t="s">
        <v>364</v>
      </c>
    </row>
    <row r="31" ht="25" customHeight="true" spans="1:7">
      <c r="A31" s="8">
        <v>6</v>
      </c>
      <c r="B31" s="6" t="s">
        <v>351</v>
      </c>
      <c r="C31" s="7" t="s">
        <v>89</v>
      </c>
      <c r="D31" s="8">
        <v>26</v>
      </c>
      <c r="E31" s="9">
        <v>4.5</v>
      </c>
      <c r="F31" s="9">
        <f t="shared" si="2"/>
        <v>117</v>
      </c>
      <c r="G31" s="6" t="s">
        <v>363</v>
      </c>
    </row>
    <row r="32" ht="25" customHeight="true" spans="1:7">
      <c r="A32" s="8">
        <v>7</v>
      </c>
      <c r="B32" s="6" t="s">
        <v>352</v>
      </c>
      <c r="C32" s="7" t="s">
        <v>353</v>
      </c>
      <c r="D32" s="8">
        <v>26</v>
      </c>
      <c r="E32" s="9">
        <v>0.16</v>
      </c>
      <c r="F32" s="9">
        <f t="shared" si="2"/>
        <v>4.16</v>
      </c>
      <c r="G32" s="6" t="s">
        <v>363</v>
      </c>
    </row>
    <row r="33" ht="25" customHeight="true" spans="1:7">
      <c r="A33" s="8">
        <v>8</v>
      </c>
      <c r="B33" s="6" t="s">
        <v>366</v>
      </c>
      <c r="C33" s="7" t="s">
        <v>89</v>
      </c>
      <c r="D33" s="8">
        <v>26</v>
      </c>
      <c r="E33" s="9">
        <v>0.5</v>
      </c>
      <c r="F33" s="9">
        <f t="shared" si="2"/>
        <v>13</v>
      </c>
      <c r="G33" s="6" t="s">
        <v>367</v>
      </c>
    </row>
    <row r="34" ht="25" customHeight="true" spans="1:7">
      <c r="A34" s="8">
        <v>9</v>
      </c>
      <c r="B34" s="6" t="s">
        <v>368</v>
      </c>
      <c r="C34" s="7" t="s">
        <v>89</v>
      </c>
      <c r="D34" s="8">
        <v>26</v>
      </c>
      <c r="E34" s="9">
        <v>0.8</v>
      </c>
      <c r="F34" s="9">
        <f t="shared" si="2"/>
        <v>20.8</v>
      </c>
      <c r="G34" s="6" t="s">
        <v>367</v>
      </c>
    </row>
    <row r="35" ht="25" customHeight="true" spans="1:7">
      <c r="A35" s="8">
        <v>10</v>
      </c>
      <c r="B35" s="6" t="s">
        <v>369</v>
      </c>
      <c r="C35" s="7" t="s">
        <v>89</v>
      </c>
      <c r="D35" s="8">
        <v>13</v>
      </c>
      <c r="E35" s="9">
        <v>2</v>
      </c>
      <c r="F35" s="9">
        <f t="shared" si="2"/>
        <v>26</v>
      </c>
      <c r="G35" s="6" t="s">
        <v>370</v>
      </c>
    </row>
    <row r="36" ht="25" customHeight="true" spans="1:7">
      <c r="A36" s="8">
        <v>11</v>
      </c>
      <c r="B36" s="6" t="s">
        <v>371</v>
      </c>
      <c r="C36" s="7" t="s">
        <v>87</v>
      </c>
      <c r="D36" s="8">
        <v>26</v>
      </c>
      <c r="E36" s="9">
        <v>0.05</v>
      </c>
      <c r="F36" s="9">
        <f t="shared" si="2"/>
        <v>1.3</v>
      </c>
      <c r="G36" s="6" t="s">
        <v>367</v>
      </c>
    </row>
    <row r="37" ht="25" customHeight="true" spans="1:7">
      <c r="A37" s="8">
        <v>12</v>
      </c>
      <c r="B37" s="6" t="s">
        <v>372</v>
      </c>
      <c r="C37" s="7" t="s">
        <v>358</v>
      </c>
      <c r="D37" s="8">
        <v>13</v>
      </c>
      <c r="E37" s="9">
        <v>0.15</v>
      </c>
      <c r="F37" s="9">
        <f t="shared" si="2"/>
        <v>1.95</v>
      </c>
      <c r="G37" s="6" t="s">
        <v>364</v>
      </c>
    </row>
    <row r="38" ht="25" customHeight="true" spans="1:7">
      <c r="A38" s="8">
        <v>13</v>
      </c>
      <c r="B38" s="6" t="s">
        <v>373</v>
      </c>
      <c r="C38" s="7" t="s">
        <v>87</v>
      </c>
      <c r="D38" s="8">
        <v>26</v>
      </c>
      <c r="E38" s="9">
        <v>0.01</v>
      </c>
      <c r="F38" s="9">
        <f t="shared" si="2"/>
        <v>0.26</v>
      </c>
      <c r="G38" s="6" t="s">
        <v>374</v>
      </c>
    </row>
    <row r="39" ht="25" customHeight="true" spans="1:7">
      <c r="A39" s="8">
        <v>14</v>
      </c>
      <c r="B39" s="6" t="s">
        <v>375</v>
      </c>
      <c r="C39" s="7" t="s">
        <v>87</v>
      </c>
      <c r="D39" s="8">
        <v>1200</v>
      </c>
      <c r="E39" s="9">
        <v>0.001</v>
      </c>
      <c r="F39" s="9">
        <f t="shared" si="2"/>
        <v>1.2</v>
      </c>
      <c r="G39" s="6" t="s">
        <v>376</v>
      </c>
    </row>
    <row r="40" ht="25" customHeight="true" spans="1:7">
      <c r="A40" s="8">
        <v>15</v>
      </c>
      <c r="B40" s="6" t="s">
        <v>377</v>
      </c>
      <c r="C40" s="7" t="s">
        <v>87</v>
      </c>
      <c r="D40" s="8">
        <v>13</v>
      </c>
      <c r="E40" s="9">
        <v>0.01</v>
      </c>
      <c r="F40" s="9">
        <f t="shared" si="2"/>
        <v>0.13</v>
      </c>
      <c r="G40" s="6" t="s">
        <v>378</v>
      </c>
    </row>
    <row r="41" ht="25" customHeight="true" spans="1:7">
      <c r="A41" s="8">
        <v>16</v>
      </c>
      <c r="B41" s="6" t="s">
        <v>379</v>
      </c>
      <c r="C41" s="7" t="s">
        <v>87</v>
      </c>
      <c r="D41" s="8">
        <v>13</v>
      </c>
      <c r="E41" s="9">
        <v>0.06</v>
      </c>
      <c r="F41" s="9">
        <f t="shared" si="2"/>
        <v>0.78</v>
      </c>
      <c r="G41" s="6" t="s">
        <v>378</v>
      </c>
    </row>
    <row r="42" ht="25" customHeight="true" spans="1:7">
      <c r="A42" s="8">
        <v>17</v>
      </c>
      <c r="B42" s="6" t="s">
        <v>380</v>
      </c>
      <c r="C42" s="7" t="s">
        <v>358</v>
      </c>
      <c r="D42" s="8">
        <v>26</v>
      </c>
      <c r="E42" s="9">
        <v>0.12</v>
      </c>
      <c r="F42" s="9">
        <f t="shared" si="2"/>
        <v>3.12</v>
      </c>
      <c r="G42" s="6" t="s">
        <v>381</v>
      </c>
    </row>
    <row r="43" ht="25" customHeight="true" spans="1:7">
      <c r="A43" s="8">
        <v>18</v>
      </c>
      <c r="B43" s="6" t="s">
        <v>382</v>
      </c>
      <c r="C43" s="7" t="s">
        <v>89</v>
      </c>
      <c r="D43" s="8">
        <v>13</v>
      </c>
      <c r="E43" s="9">
        <v>0.05</v>
      </c>
      <c r="F43" s="9">
        <f t="shared" si="2"/>
        <v>0.65</v>
      </c>
      <c r="G43" s="6" t="s">
        <v>378</v>
      </c>
    </row>
    <row r="44" ht="25" customHeight="true" spans="1:7">
      <c r="A44" s="8">
        <v>19</v>
      </c>
      <c r="B44" s="6" t="s">
        <v>383</v>
      </c>
      <c r="C44" s="7" t="s">
        <v>87</v>
      </c>
      <c r="D44" s="8">
        <v>1000</v>
      </c>
      <c r="E44" s="9">
        <v>0.25</v>
      </c>
      <c r="F44" s="9">
        <f t="shared" si="2"/>
        <v>250</v>
      </c>
      <c r="G44" s="6" t="s">
        <v>384</v>
      </c>
    </row>
    <row r="45" ht="25" customHeight="true" spans="1:7">
      <c r="A45" s="8">
        <v>20</v>
      </c>
      <c r="B45" s="6" t="s">
        <v>385</v>
      </c>
      <c r="C45" s="7" t="s">
        <v>87</v>
      </c>
      <c r="D45" s="8">
        <v>40</v>
      </c>
      <c r="E45" s="9">
        <v>0.08</v>
      </c>
      <c r="F45" s="9">
        <f t="shared" si="2"/>
        <v>3.2</v>
      </c>
      <c r="G45" s="8"/>
    </row>
    <row r="46" ht="25" customHeight="true" spans="1:7">
      <c r="A46" s="8">
        <v>21</v>
      </c>
      <c r="B46" s="6" t="s">
        <v>386</v>
      </c>
      <c r="C46" s="7" t="s">
        <v>358</v>
      </c>
      <c r="D46" s="8">
        <v>2</v>
      </c>
      <c r="E46" s="9">
        <v>2.5</v>
      </c>
      <c r="F46" s="9">
        <f t="shared" si="2"/>
        <v>5</v>
      </c>
      <c r="G46" s="8"/>
    </row>
    <row r="47" ht="25" customHeight="true" spans="1:7">
      <c r="A47" s="8">
        <v>22</v>
      </c>
      <c r="B47" s="6" t="s">
        <v>387</v>
      </c>
      <c r="C47" s="7" t="s">
        <v>89</v>
      </c>
      <c r="D47" s="8">
        <v>15</v>
      </c>
      <c r="E47" s="9">
        <v>0.2</v>
      </c>
      <c r="F47" s="9">
        <f t="shared" si="2"/>
        <v>3</v>
      </c>
      <c r="G47" s="8"/>
    </row>
    <row r="48" ht="25" customHeight="true" spans="1:7">
      <c r="A48" s="6" t="s">
        <v>343</v>
      </c>
      <c r="B48" s="8"/>
      <c r="C48" s="8"/>
      <c r="D48" s="8"/>
      <c r="E48" s="9"/>
      <c r="F48" s="9">
        <f>SUM(F26:F47)</f>
        <v>544.24</v>
      </c>
      <c r="G48" s="17"/>
    </row>
    <row r="49" ht="25" customHeight="true" spans="1:7">
      <c r="A49" s="2" t="s">
        <v>19</v>
      </c>
      <c r="B49" s="3" t="s">
        <v>388</v>
      </c>
      <c r="C49" s="4"/>
      <c r="D49" s="12"/>
      <c r="E49" s="12"/>
      <c r="F49" s="12"/>
      <c r="G49" s="19"/>
    </row>
    <row r="50" ht="25" customHeight="true" spans="1:7">
      <c r="A50" s="8">
        <v>1</v>
      </c>
      <c r="B50" s="6" t="s">
        <v>389</v>
      </c>
      <c r="C50" s="7" t="s">
        <v>390</v>
      </c>
      <c r="D50" s="8">
        <v>26</v>
      </c>
      <c r="E50" s="9">
        <v>0.03</v>
      </c>
      <c r="F50" s="9">
        <f t="shared" ref="F50:F55" si="3">D50*E50</f>
        <v>0.78</v>
      </c>
      <c r="G50" s="6" t="s">
        <v>391</v>
      </c>
    </row>
    <row r="51" ht="25" customHeight="true" spans="1:7">
      <c r="A51" s="8">
        <v>2</v>
      </c>
      <c r="B51" s="6" t="s">
        <v>392</v>
      </c>
      <c r="C51" s="7" t="s">
        <v>390</v>
      </c>
      <c r="D51" s="8">
        <v>26</v>
      </c>
      <c r="E51" s="9">
        <v>0.1</v>
      </c>
      <c r="F51" s="9">
        <f t="shared" si="3"/>
        <v>2.6</v>
      </c>
      <c r="G51" s="6" t="s">
        <v>391</v>
      </c>
    </row>
    <row r="52" ht="25" customHeight="true" spans="1:7">
      <c r="A52" s="8">
        <v>3</v>
      </c>
      <c r="B52" s="6" t="s">
        <v>393</v>
      </c>
      <c r="C52" s="7" t="s">
        <v>390</v>
      </c>
      <c r="D52" s="8">
        <v>26</v>
      </c>
      <c r="E52" s="9">
        <v>0.2</v>
      </c>
      <c r="F52" s="9">
        <f t="shared" si="3"/>
        <v>5.2</v>
      </c>
      <c r="G52" s="6" t="s">
        <v>391</v>
      </c>
    </row>
    <row r="53" ht="25" customHeight="true" spans="1:7">
      <c r="A53" s="8">
        <v>4</v>
      </c>
      <c r="B53" s="6" t="s">
        <v>394</v>
      </c>
      <c r="C53" s="7" t="s">
        <v>94</v>
      </c>
      <c r="D53" s="8">
        <v>13</v>
      </c>
      <c r="E53" s="9">
        <v>0.8</v>
      </c>
      <c r="F53" s="9">
        <f t="shared" si="3"/>
        <v>10.4</v>
      </c>
      <c r="G53" s="6" t="s">
        <v>395</v>
      </c>
    </row>
    <row r="54" ht="25" customHeight="true" spans="1:7">
      <c r="A54" s="8">
        <v>5</v>
      </c>
      <c r="B54" s="6" t="s">
        <v>396</v>
      </c>
      <c r="C54" s="7" t="s">
        <v>89</v>
      </c>
      <c r="D54" s="8">
        <v>114</v>
      </c>
      <c r="E54" s="9">
        <v>0.2</v>
      </c>
      <c r="F54" s="9">
        <f t="shared" si="3"/>
        <v>22.8</v>
      </c>
      <c r="G54" s="6" t="s">
        <v>397</v>
      </c>
    </row>
    <row r="55" ht="25" customHeight="true" spans="1:7">
      <c r="A55" s="8">
        <v>6</v>
      </c>
      <c r="B55" s="6" t="s">
        <v>398</v>
      </c>
      <c r="C55" s="7" t="s">
        <v>399</v>
      </c>
      <c r="D55" s="8">
        <v>114</v>
      </c>
      <c r="E55" s="9">
        <v>0.03</v>
      </c>
      <c r="F55" s="9">
        <f t="shared" si="3"/>
        <v>3.42</v>
      </c>
      <c r="G55" s="6" t="s">
        <v>397</v>
      </c>
    </row>
    <row r="56" ht="25" customHeight="true" spans="1:7">
      <c r="A56" s="6" t="s">
        <v>343</v>
      </c>
      <c r="B56" s="8"/>
      <c r="C56" s="8"/>
      <c r="D56" s="8"/>
      <c r="E56" s="9"/>
      <c r="F56" s="9">
        <f>SUM(F50:F55)</f>
        <v>45.2</v>
      </c>
      <c r="G56" s="17"/>
    </row>
    <row r="57" ht="25" customHeight="true" spans="1:7">
      <c r="A57" s="2" t="s">
        <v>22</v>
      </c>
      <c r="B57" s="3" t="s">
        <v>400</v>
      </c>
      <c r="C57" s="4"/>
      <c r="D57" s="5"/>
      <c r="E57" s="5"/>
      <c r="F57" s="5"/>
      <c r="G57" s="14"/>
    </row>
    <row r="58" ht="25" customHeight="true" spans="1:7">
      <c r="A58" s="8">
        <v>1</v>
      </c>
      <c r="B58" s="6" t="s">
        <v>401</v>
      </c>
      <c r="C58" s="7" t="s">
        <v>94</v>
      </c>
      <c r="D58" s="8">
        <v>1</v>
      </c>
      <c r="E58" s="9">
        <v>900</v>
      </c>
      <c r="F58" s="9">
        <f>D58*E58</f>
        <v>900</v>
      </c>
      <c r="G58" s="6" t="s">
        <v>402</v>
      </c>
    </row>
    <row r="59" ht="25" customHeight="true" spans="1:7">
      <c r="A59" s="8">
        <v>2</v>
      </c>
      <c r="B59" s="6" t="s">
        <v>403</v>
      </c>
      <c r="C59" s="7" t="s">
        <v>94</v>
      </c>
      <c r="D59" s="8">
        <v>1</v>
      </c>
      <c r="E59" s="9">
        <v>155</v>
      </c>
      <c r="F59" s="9">
        <f t="shared" ref="F59:F86" si="4">D59*E59</f>
        <v>155</v>
      </c>
      <c r="G59" s="8"/>
    </row>
    <row r="60" ht="25" customHeight="true" spans="1:7">
      <c r="A60" s="8">
        <v>3</v>
      </c>
      <c r="B60" s="6" t="s">
        <v>404</v>
      </c>
      <c r="C60" s="7" t="s">
        <v>89</v>
      </c>
      <c r="D60" s="8">
        <v>4</v>
      </c>
      <c r="E60" s="9">
        <v>85</v>
      </c>
      <c r="F60" s="9">
        <f t="shared" si="4"/>
        <v>340</v>
      </c>
      <c r="G60" s="6" t="s">
        <v>405</v>
      </c>
    </row>
    <row r="61" ht="25" customHeight="true" spans="1:7">
      <c r="A61" s="8">
        <v>4</v>
      </c>
      <c r="B61" s="6" t="s">
        <v>406</v>
      </c>
      <c r="C61" s="7" t="s">
        <v>94</v>
      </c>
      <c r="D61" s="8">
        <v>1</v>
      </c>
      <c r="E61" s="9">
        <v>7</v>
      </c>
      <c r="F61" s="9">
        <f t="shared" si="4"/>
        <v>7</v>
      </c>
      <c r="G61" s="6" t="s">
        <v>407</v>
      </c>
    </row>
    <row r="62" ht="25" customHeight="true" spans="1:7">
      <c r="A62" s="8">
        <v>5</v>
      </c>
      <c r="B62" s="6" t="s">
        <v>408</v>
      </c>
      <c r="C62" s="7" t="s">
        <v>358</v>
      </c>
      <c r="D62" s="8">
        <v>1</v>
      </c>
      <c r="E62" s="9">
        <v>540</v>
      </c>
      <c r="F62" s="9">
        <f t="shared" si="4"/>
        <v>540</v>
      </c>
      <c r="G62" s="20" t="s">
        <v>409</v>
      </c>
    </row>
    <row r="63" ht="25" customHeight="true" spans="1:7">
      <c r="A63" s="8">
        <v>6</v>
      </c>
      <c r="B63" s="6" t="s">
        <v>410</v>
      </c>
      <c r="C63" s="7" t="s">
        <v>89</v>
      </c>
      <c r="D63" s="8">
        <v>1</v>
      </c>
      <c r="E63" s="9">
        <v>60</v>
      </c>
      <c r="F63" s="9">
        <f t="shared" si="4"/>
        <v>60</v>
      </c>
      <c r="G63" s="6" t="s">
        <v>411</v>
      </c>
    </row>
    <row r="64" ht="25" customHeight="true" spans="1:7">
      <c r="A64" s="8">
        <v>7</v>
      </c>
      <c r="B64" s="6" t="s">
        <v>412</v>
      </c>
      <c r="C64" s="7" t="s">
        <v>89</v>
      </c>
      <c r="D64" s="8">
        <v>1</v>
      </c>
      <c r="E64" s="9">
        <v>35</v>
      </c>
      <c r="F64" s="9">
        <f t="shared" si="4"/>
        <v>35</v>
      </c>
      <c r="G64" s="6" t="s">
        <v>413</v>
      </c>
    </row>
    <row r="65" ht="25" customHeight="true" spans="1:7">
      <c r="A65" s="8">
        <v>8</v>
      </c>
      <c r="B65" s="6" t="s">
        <v>414</v>
      </c>
      <c r="C65" s="7" t="s">
        <v>89</v>
      </c>
      <c r="D65" s="8">
        <v>1</v>
      </c>
      <c r="E65" s="9">
        <v>7</v>
      </c>
      <c r="F65" s="9">
        <f t="shared" si="4"/>
        <v>7</v>
      </c>
      <c r="G65" s="8"/>
    </row>
    <row r="66" ht="25" customHeight="true" spans="1:7">
      <c r="A66" s="8">
        <v>9</v>
      </c>
      <c r="B66" s="6" t="s">
        <v>415</v>
      </c>
      <c r="C66" s="7" t="s">
        <v>89</v>
      </c>
      <c r="D66" s="8">
        <v>1</v>
      </c>
      <c r="E66" s="9">
        <v>25</v>
      </c>
      <c r="F66" s="9">
        <f t="shared" si="4"/>
        <v>25</v>
      </c>
      <c r="G66" s="6" t="s">
        <v>416</v>
      </c>
    </row>
    <row r="67" ht="25" customHeight="true" spans="1:7">
      <c r="A67" s="8">
        <v>10</v>
      </c>
      <c r="B67" s="6" t="s">
        <v>417</v>
      </c>
      <c r="C67" s="7" t="s">
        <v>89</v>
      </c>
      <c r="D67" s="8">
        <v>1</v>
      </c>
      <c r="E67" s="9">
        <v>10</v>
      </c>
      <c r="F67" s="9">
        <f t="shared" si="4"/>
        <v>10</v>
      </c>
      <c r="G67" s="6" t="s">
        <v>418</v>
      </c>
    </row>
    <row r="68" ht="25" customHeight="true" spans="1:7">
      <c r="A68" s="8">
        <v>11</v>
      </c>
      <c r="B68" s="6" t="s">
        <v>419</v>
      </c>
      <c r="C68" s="7" t="s">
        <v>89</v>
      </c>
      <c r="D68" s="8">
        <v>1</v>
      </c>
      <c r="E68" s="9">
        <v>15</v>
      </c>
      <c r="F68" s="9">
        <f t="shared" si="4"/>
        <v>15</v>
      </c>
      <c r="G68" s="6" t="s">
        <v>420</v>
      </c>
    </row>
    <row r="69" ht="25" customHeight="true" spans="1:7">
      <c r="A69" s="8">
        <v>12</v>
      </c>
      <c r="B69" s="6" t="s">
        <v>421</v>
      </c>
      <c r="C69" s="7" t="s">
        <v>89</v>
      </c>
      <c r="D69" s="8">
        <v>1</v>
      </c>
      <c r="E69" s="9">
        <v>85</v>
      </c>
      <c r="F69" s="9">
        <f t="shared" si="4"/>
        <v>85</v>
      </c>
      <c r="G69" s="6" t="s">
        <v>422</v>
      </c>
    </row>
    <row r="70" ht="25" customHeight="true" spans="1:7">
      <c r="A70" s="8">
        <v>13</v>
      </c>
      <c r="B70" s="6" t="s">
        <v>423</v>
      </c>
      <c r="C70" s="7" t="s">
        <v>89</v>
      </c>
      <c r="D70" s="8">
        <v>3</v>
      </c>
      <c r="E70" s="9">
        <v>4</v>
      </c>
      <c r="F70" s="9">
        <f t="shared" si="4"/>
        <v>12</v>
      </c>
      <c r="G70" s="8"/>
    </row>
    <row r="71" ht="25" customHeight="true" spans="1:7">
      <c r="A71" s="8">
        <v>14</v>
      </c>
      <c r="B71" s="6" t="s">
        <v>424</v>
      </c>
      <c r="C71" s="7" t="s">
        <v>89</v>
      </c>
      <c r="D71" s="8">
        <v>30</v>
      </c>
      <c r="E71" s="9">
        <v>0.11</v>
      </c>
      <c r="F71" s="9">
        <f t="shared" si="4"/>
        <v>3.3</v>
      </c>
      <c r="G71" s="8"/>
    </row>
    <row r="72" ht="25" customHeight="true" spans="1:7">
      <c r="A72" s="8">
        <v>15</v>
      </c>
      <c r="B72" s="6" t="s">
        <v>425</v>
      </c>
      <c r="C72" s="7" t="s">
        <v>89</v>
      </c>
      <c r="D72" s="8">
        <v>2</v>
      </c>
      <c r="E72" s="9">
        <v>2</v>
      </c>
      <c r="F72" s="9">
        <f t="shared" si="4"/>
        <v>4</v>
      </c>
      <c r="G72" s="8"/>
    </row>
    <row r="73" ht="25" customHeight="true" spans="1:7">
      <c r="A73" s="8">
        <v>16</v>
      </c>
      <c r="B73" s="6" t="s">
        <v>426</v>
      </c>
      <c r="C73" s="7" t="s">
        <v>89</v>
      </c>
      <c r="D73" s="8">
        <v>4</v>
      </c>
      <c r="E73" s="9">
        <v>0.1</v>
      </c>
      <c r="F73" s="9">
        <f t="shared" si="4"/>
        <v>0.4</v>
      </c>
      <c r="G73" s="8"/>
    </row>
    <row r="74" ht="25" customHeight="true" spans="1:7">
      <c r="A74" s="8">
        <v>17</v>
      </c>
      <c r="B74" s="6" t="s">
        <v>427</v>
      </c>
      <c r="C74" s="7" t="s">
        <v>89</v>
      </c>
      <c r="D74" s="8">
        <v>1</v>
      </c>
      <c r="E74" s="9">
        <v>3</v>
      </c>
      <c r="F74" s="9">
        <f t="shared" si="4"/>
        <v>3</v>
      </c>
      <c r="G74" s="8"/>
    </row>
    <row r="75" ht="25" customHeight="true" spans="1:7">
      <c r="A75" s="8">
        <v>18</v>
      </c>
      <c r="B75" s="6" t="s">
        <v>428</v>
      </c>
      <c r="C75" s="7" t="s">
        <v>89</v>
      </c>
      <c r="D75" s="8">
        <v>2</v>
      </c>
      <c r="E75" s="9">
        <v>2</v>
      </c>
      <c r="F75" s="9">
        <f t="shared" si="4"/>
        <v>4</v>
      </c>
      <c r="G75" s="17"/>
    </row>
    <row r="76" ht="25" customHeight="true" spans="1:7">
      <c r="A76" s="8">
        <v>19</v>
      </c>
      <c r="B76" s="6" t="s">
        <v>429</v>
      </c>
      <c r="C76" s="7" t="s">
        <v>89</v>
      </c>
      <c r="D76" s="8">
        <v>4</v>
      </c>
      <c r="E76" s="9">
        <v>0.9</v>
      </c>
      <c r="F76" s="9">
        <f t="shared" si="4"/>
        <v>3.6</v>
      </c>
      <c r="G76" s="8"/>
    </row>
    <row r="77" ht="25" customHeight="true" spans="1:7">
      <c r="A77" s="8">
        <v>20</v>
      </c>
      <c r="B77" s="6" t="s">
        <v>430</v>
      </c>
      <c r="C77" s="7" t="s">
        <v>89</v>
      </c>
      <c r="D77" s="8">
        <v>1</v>
      </c>
      <c r="E77" s="9">
        <v>3</v>
      </c>
      <c r="F77" s="9">
        <f t="shared" si="4"/>
        <v>3</v>
      </c>
      <c r="G77" s="6" t="s">
        <v>431</v>
      </c>
    </row>
    <row r="78" ht="25" customHeight="true" spans="1:7">
      <c r="A78" s="8">
        <v>21</v>
      </c>
      <c r="B78" s="6" t="s">
        <v>432</v>
      </c>
      <c r="C78" s="7" t="s">
        <v>87</v>
      </c>
      <c r="D78" s="8">
        <v>6</v>
      </c>
      <c r="E78" s="9">
        <v>0.2</v>
      </c>
      <c r="F78" s="9">
        <f t="shared" si="4"/>
        <v>1.2</v>
      </c>
      <c r="G78" s="8"/>
    </row>
    <row r="79" ht="25" customHeight="true" spans="1:7">
      <c r="A79" s="8">
        <v>22</v>
      </c>
      <c r="B79" s="6" t="s">
        <v>433</v>
      </c>
      <c r="C79" s="7" t="s">
        <v>94</v>
      </c>
      <c r="D79" s="8">
        <v>3</v>
      </c>
      <c r="E79" s="9">
        <v>0.8</v>
      </c>
      <c r="F79" s="9">
        <f t="shared" si="4"/>
        <v>2.4</v>
      </c>
      <c r="G79" s="6" t="s">
        <v>434</v>
      </c>
    </row>
    <row r="80" ht="25" customHeight="true" spans="1:7">
      <c r="A80" s="8">
        <v>23</v>
      </c>
      <c r="B80" s="6" t="s">
        <v>435</v>
      </c>
      <c r="C80" s="7" t="s">
        <v>89</v>
      </c>
      <c r="D80" s="8">
        <v>2</v>
      </c>
      <c r="E80" s="9">
        <v>0.4</v>
      </c>
      <c r="F80" s="9">
        <f t="shared" si="4"/>
        <v>0.8</v>
      </c>
      <c r="G80" s="8"/>
    </row>
    <row r="81" ht="25" customHeight="true" spans="1:7">
      <c r="A81" s="8">
        <v>24</v>
      </c>
      <c r="B81" s="6" t="s">
        <v>436</v>
      </c>
      <c r="C81" s="7" t="s">
        <v>89</v>
      </c>
      <c r="D81" s="8">
        <v>3</v>
      </c>
      <c r="E81" s="9">
        <v>0.05</v>
      </c>
      <c r="F81" s="9">
        <f t="shared" si="4"/>
        <v>0.15</v>
      </c>
      <c r="G81" s="8"/>
    </row>
    <row r="82" ht="25" customHeight="true" spans="1:7">
      <c r="A82" s="8">
        <v>25</v>
      </c>
      <c r="B82" s="6" t="s">
        <v>366</v>
      </c>
      <c r="C82" s="7" t="s">
        <v>89</v>
      </c>
      <c r="D82" s="8">
        <v>4</v>
      </c>
      <c r="E82" s="9">
        <v>0.5</v>
      </c>
      <c r="F82" s="9">
        <f t="shared" si="4"/>
        <v>2</v>
      </c>
      <c r="G82" s="8"/>
    </row>
    <row r="83" ht="25" customHeight="true" spans="1:7">
      <c r="A83" s="8">
        <v>26</v>
      </c>
      <c r="B83" s="6" t="s">
        <v>437</v>
      </c>
      <c r="C83" s="7" t="s">
        <v>94</v>
      </c>
      <c r="D83" s="8">
        <v>1</v>
      </c>
      <c r="E83" s="9">
        <v>2</v>
      </c>
      <c r="F83" s="9">
        <f t="shared" si="4"/>
        <v>2</v>
      </c>
      <c r="G83" s="8"/>
    </row>
    <row r="84" ht="25" customHeight="true" spans="1:7">
      <c r="A84" s="8">
        <v>27</v>
      </c>
      <c r="B84" s="6" t="s">
        <v>438</v>
      </c>
      <c r="C84" s="7" t="s">
        <v>89</v>
      </c>
      <c r="D84" s="8">
        <v>1</v>
      </c>
      <c r="E84" s="9">
        <v>0.2</v>
      </c>
      <c r="F84" s="9">
        <f t="shared" si="4"/>
        <v>0.2</v>
      </c>
      <c r="G84" s="6" t="s">
        <v>439</v>
      </c>
    </row>
    <row r="85" ht="25" customHeight="true" spans="1:7">
      <c r="A85" s="8">
        <v>28</v>
      </c>
      <c r="B85" s="6" t="s">
        <v>429</v>
      </c>
      <c r="C85" s="7" t="s">
        <v>89</v>
      </c>
      <c r="D85" s="8">
        <v>2</v>
      </c>
      <c r="E85" s="9">
        <v>0.9</v>
      </c>
      <c r="F85" s="9">
        <f t="shared" si="4"/>
        <v>1.8</v>
      </c>
      <c r="G85" s="6" t="s">
        <v>440</v>
      </c>
    </row>
    <row r="86" ht="25" customHeight="true" spans="1:7">
      <c r="A86" s="8">
        <v>29</v>
      </c>
      <c r="B86" s="6" t="s">
        <v>441</v>
      </c>
      <c r="C86" s="7" t="s">
        <v>89</v>
      </c>
      <c r="D86" s="8">
        <v>1</v>
      </c>
      <c r="E86" s="9">
        <v>1.2</v>
      </c>
      <c r="F86" s="9">
        <f t="shared" si="4"/>
        <v>1.2</v>
      </c>
      <c r="G86" s="6" t="s">
        <v>442</v>
      </c>
    </row>
    <row r="87" ht="25" customHeight="true" spans="1:7">
      <c r="A87" s="6" t="s">
        <v>343</v>
      </c>
      <c r="B87" s="8"/>
      <c r="C87" s="8"/>
      <c r="D87" s="8"/>
      <c r="E87" s="9"/>
      <c r="F87" s="9">
        <f>SUM(F58:F86)</f>
        <v>2224.05</v>
      </c>
      <c r="G87" s="9"/>
    </row>
    <row r="88" ht="25" customHeight="true" spans="1:7">
      <c r="A88" s="2" t="s">
        <v>25</v>
      </c>
      <c r="B88" s="3" t="s">
        <v>443</v>
      </c>
      <c r="C88" s="4"/>
      <c r="D88" s="5"/>
      <c r="E88" s="5"/>
      <c r="F88" s="5"/>
      <c r="G88" s="14"/>
    </row>
    <row r="89" ht="25" customHeight="true" spans="1:7">
      <c r="A89" s="8">
        <v>1</v>
      </c>
      <c r="B89" s="6" t="s">
        <v>444</v>
      </c>
      <c r="C89" s="7" t="s">
        <v>89</v>
      </c>
      <c r="D89" s="8">
        <v>20</v>
      </c>
      <c r="E89" s="9">
        <v>0.05</v>
      </c>
      <c r="F89" s="9">
        <f t="shared" ref="F89:F94" si="5">D89*E89</f>
        <v>1</v>
      </c>
      <c r="G89" s="8"/>
    </row>
    <row r="90" ht="25" customHeight="true" spans="1:7">
      <c r="A90" s="8">
        <v>2</v>
      </c>
      <c r="B90" s="6" t="s">
        <v>445</v>
      </c>
      <c r="C90" s="7" t="s">
        <v>87</v>
      </c>
      <c r="D90" s="8">
        <v>4</v>
      </c>
      <c r="E90" s="9">
        <v>0.58</v>
      </c>
      <c r="F90" s="9">
        <f t="shared" si="5"/>
        <v>2.32</v>
      </c>
      <c r="G90" s="8"/>
    </row>
    <row r="91" ht="25" customHeight="true" spans="1:7">
      <c r="A91" s="8">
        <v>4</v>
      </c>
      <c r="B91" s="6" t="s">
        <v>446</v>
      </c>
      <c r="C91" s="7" t="s">
        <v>87</v>
      </c>
      <c r="D91" s="8">
        <v>40</v>
      </c>
      <c r="E91" s="9">
        <v>0.03</v>
      </c>
      <c r="F91" s="9">
        <f t="shared" si="5"/>
        <v>1.2</v>
      </c>
      <c r="G91" s="8"/>
    </row>
    <row r="92" ht="25" customHeight="true" spans="1:7">
      <c r="A92" s="8">
        <v>5</v>
      </c>
      <c r="B92" s="6" t="s">
        <v>447</v>
      </c>
      <c r="C92" s="7" t="s">
        <v>87</v>
      </c>
      <c r="D92" s="8">
        <v>120</v>
      </c>
      <c r="E92" s="9">
        <v>0.02</v>
      </c>
      <c r="F92" s="9">
        <f t="shared" si="5"/>
        <v>2.4</v>
      </c>
      <c r="G92" s="17"/>
    </row>
    <row r="93" ht="25" customHeight="true" spans="1:7">
      <c r="A93" s="8">
        <v>6</v>
      </c>
      <c r="B93" s="6" t="s">
        <v>448</v>
      </c>
      <c r="C93" s="7" t="s">
        <v>87</v>
      </c>
      <c r="D93" s="8">
        <v>50</v>
      </c>
      <c r="E93" s="9">
        <v>0.1</v>
      </c>
      <c r="F93" s="9">
        <f t="shared" si="5"/>
        <v>5</v>
      </c>
      <c r="G93" s="8"/>
    </row>
    <row r="94" ht="25" customHeight="true" spans="1:7">
      <c r="A94" s="8">
        <v>7</v>
      </c>
      <c r="B94" s="6" t="s">
        <v>449</v>
      </c>
      <c r="C94" s="7" t="s">
        <v>87</v>
      </c>
      <c r="D94" s="8">
        <v>60</v>
      </c>
      <c r="E94" s="9">
        <v>0.1</v>
      </c>
      <c r="F94" s="9">
        <f t="shared" si="5"/>
        <v>6</v>
      </c>
      <c r="G94" s="6" t="s">
        <v>450</v>
      </c>
    </row>
    <row r="95" ht="25" customHeight="true" spans="1:7">
      <c r="A95" s="6" t="s">
        <v>343</v>
      </c>
      <c r="B95" s="8"/>
      <c r="C95" s="8"/>
      <c r="D95" s="8"/>
      <c r="E95" s="9"/>
      <c r="F95" s="9">
        <f>SUM(F89:F94)</f>
        <v>17.92</v>
      </c>
      <c r="G95" s="17"/>
    </row>
    <row r="96" ht="25" customHeight="true" spans="1:7">
      <c r="A96" s="2" t="s">
        <v>65</v>
      </c>
      <c r="B96" s="3" t="s">
        <v>451</v>
      </c>
      <c r="C96" s="4"/>
      <c r="D96" s="5"/>
      <c r="E96" s="5"/>
      <c r="F96" s="5"/>
      <c r="G96" s="14"/>
    </row>
    <row r="97" ht="25" customHeight="true" spans="1:7">
      <c r="A97" s="8">
        <v>1</v>
      </c>
      <c r="B97" s="6" t="s">
        <v>371</v>
      </c>
      <c r="C97" s="7" t="s">
        <v>89</v>
      </c>
      <c r="D97" s="8">
        <v>4</v>
      </c>
      <c r="E97" s="9">
        <v>0.05</v>
      </c>
      <c r="F97" s="9">
        <f t="shared" ref="F97:F99" si="6">D97*E97</f>
        <v>0.2</v>
      </c>
      <c r="G97" s="8"/>
    </row>
    <row r="98" ht="25" customHeight="true" spans="1:7">
      <c r="A98" s="8">
        <v>2</v>
      </c>
      <c r="B98" s="6" t="s">
        <v>448</v>
      </c>
      <c r="C98" s="7" t="s">
        <v>89</v>
      </c>
      <c r="D98" s="8">
        <v>3</v>
      </c>
      <c r="E98" s="9">
        <v>0.1</v>
      </c>
      <c r="F98" s="9">
        <f t="shared" si="6"/>
        <v>0.3</v>
      </c>
      <c r="G98" s="8"/>
    </row>
    <row r="99" ht="25" customHeight="true" spans="1:7">
      <c r="A99" s="8">
        <v>3</v>
      </c>
      <c r="B99" s="6" t="s">
        <v>452</v>
      </c>
      <c r="C99" s="7" t="s">
        <v>399</v>
      </c>
      <c r="D99" s="8">
        <v>3</v>
      </c>
      <c r="E99" s="9">
        <v>0.05</v>
      </c>
      <c r="F99" s="9">
        <f t="shared" si="6"/>
        <v>0.15</v>
      </c>
      <c r="G99" s="8"/>
    </row>
    <row r="100" ht="25" customHeight="true" spans="1:7">
      <c r="A100" s="6" t="s">
        <v>74</v>
      </c>
      <c r="B100" s="8"/>
      <c r="C100" s="8"/>
      <c r="D100" s="8"/>
      <c r="E100" s="9"/>
      <c r="F100" s="9">
        <f>SUM(F97:F99)</f>
        <v>0.65</v>
      </c>
      <c r="G100" s="17"/>
    </row>
    <row r="101" ht="25" customHeight="true" spans="1:7">
      <c r="A101" s="2" t="s">
        <v>198</v>
      </c>
      <c r="B101" s="3" t="s">
        <v>453</v>
      </c>
      <c r="C101" s="4"/>
      <c r="D101" s="5"/>
      <c r="E101" s="5"/>
      <c r="F101" s="5"/>
      <c r="G101" s="14"/>
    </row>
    <row r="102" ht="25" customHeight="true" spans="1:7">
      <c r="A102" s="8">
        <v>1</v>
      </c>
      <c r="B102" s="6" t="s">
        <v>454</v>
      </c>
      <c r="C102" s="7" t="s">
        <v>89</v>
      </c>
      <c r="D102" s="8">
        <v>46</v>
      </c>
      <c r="E102" s="9">
        <v>0.12</v>
      </c>
      <c r="F102" s="9">
        <f t="shared" ref="F102:F107" si="7">D102*E102</f>
        <v>5.52</v>
      </c>
      <c r="G102" s="8"/>
    </row>
    <row r="103" ht="25" customHeight="true" spans="1:7">
      <c r="A103" s="8">
        <v>2</v>
      </c>
      <c r="B103" s="6" t="s">
        <v>455</v>
      </c>
      <c r="C103" s="7" t="s">
        <v>399</v>
      </c>
      <c r="D103" s="8">
        <v>40</v>
      </c>
      <c r="E103" s="9">
        <v>0.05</v>
      </c>
      <c r="F103" s="9">
        <f t="shared" si="7"/>
        <v>2</v>
      </c>
      <c r="G103" s="8"/>
    </row>
    <row r="104" ht="25" customHeight="true" spans="1:7">
      <c r="A104" s="8">
        <v>3</v>
      </c>
      <c r="B104" s="6" t="s">
        <v>456</v>
      </c>
      <c r="C104" s="7" t="s">
        <v>87</v>
      </c>
      <c r="D104" s="8">
        <v>8</v>
      </c>
      <c r="E104" s="9">
        <v>0.03</v>
      </c>
      <c r="F104" s="9">
        <f t="shared" si="7"/>
        <v>0.24</v>
      </c>
      <c r="G104" s="8"/>
    </row>
    <row r="105" ht="25" customHeight="true" spans="1:7">
      <c r="A105" s="8">
        <v>4</v>
      </c>
      <c r="B105" s="6" t="s">
        <v>457</v>
      </c>
      <c r="C105" s="7" t="s">
        <v>89</v>
      </c>
      <c r="D105" s="8">
        <v>1</v>
      </c>
      <c r="E105" s="9">
        <v>1.2</v>
      </c>
      <c r="F105" s="9">
        <f t="shared" si="7"/>
        <v>1.2</v>
      </c>
      <c r="G105" s="8"/>
    </row>
    <row r="106" ht="25" customHeight="true" spans="1:7">
      <c r="A106" s="8">
        <v>5</v>
      </c>
      <c r="B106" s="6" t="s">
        <v>458</v>
      </c>
      <c r="C106" s="7" t="s">
        <v>89</v>
      </c>
      <c r="D106" s="8">
        <v>1</v>
      </c>
      <c r="E106" s="9">
        <v>0.8</v>
      </c>
      <c r="F106" s="9">
        <f t="shared" si="7"/>
        <v>0.8</v>
      </c>
      <c r="G106" s="8"/>
    </row>
    <row r="107" ht="25" customHeight="true" spans="1:7">
      <c r="A107" s="8">
        <v>6</v>
      </c>
      <c r="B107" s="6" t="s">
        <v>459</v>
      </c>
      <c r="C107" s="7" t="s">
        <v>87</v>
      </c>
      <c r="D107" s="8">
        <v>1</v>
      </c>
      <c r="E107" s="9">
        <v>0.15</v>
      </c>
      <c r="F107" s="9">
        <f t="shared" si="7"/>
        <v>0.15</v>
      </c>
      <c r="G107" s="8"/>
    </row>
    <row r="108" ht="25" customHeight="true" spans="1:7">
      <c r="A108" s="6" t="s">
        <v>74</v>
      </c>
      <c r="B108" s="8"/>
      <c r="C108" s="8"/>
      <c r="D108" s="8"/>
      <c r="E108" s="9"/>
      <c r="F108" s="9">
        <f>SUM(F102:F107)</f>
        <v>9.91</v>
      </c>
      <c r="G108" s="17"/>
    </row>
    <row r="109" ht="25" customHeight="true" spans="1:7">
      <c r="A109" s="2" t="s">
        <v>202</v>
      </c>
      <c r="B109" s="3" t="s">
        <v>460</v>
      </c>
      <c r="C109" s="4"/>
      <c r="D109" s="5"/>
      <c r="E109" s="5"/>
      <c r="F109" s="5"/>
      <c r="G109" s="14"/>
    </row>
    <row r="110" ht="48" customHeight="true" spans="1:7">
      <c r="A110" s="8">
        <v>1</v>
      </c>
      <c r="B110" s="6" t="s">
        <v>461</v>
      </c>
      <c r="C110" s="7" t="s">
        <v>462</v>
      </c>
      <c r="D110" s="8">
        <v>1000</v>
      </c>
      <c r="E110" s="9">
        <v>0.011</v>
      </c>
      <c r="F110" s="9">
        <f>D110*E110</f>
        <v>11</v>
      </c>
      <c r="G110" s="7" t="s">
        <v>463</v>
      </c>
    </row>
    <row r="111" ht="32" customHeight="true" spans="1:7">
      <c r="A111" s="8">
        <v>2</v>
      </c>
      <c r="B111" s="6" t="s">
        <v>464</v>
      </c>
      <c r="C111" s="7" t="s">
        <v>87</v>
      </c>
      <c r="D111" s="8">
        <v>1000</v>
      </c>
      <c r="E111" s="9">
        <v>0.003</v>
      </c>
      <c r="F111" s="9">
        <f t="shared" ref="F111:F123" si="8">D111*E111</f>
        <v>3</v>
      </c>
      <c r="G111" s="7" t="s">
        <v>465</v>
      </c>
    </row>
    <row r="112" ht="34" customHeight="true" spans="1:7">
      <c r="A112" s="8">
        <v>3</v>
      </c>
      <c r="B112" s="6" t="s">
        <v>466</v>
      </c>
      <c r="C112" s="7" t="s">
        <v>462</v>
      </c>
      <c r="D112" s="8">
        <v>1000</v>
      </c>
      <c r="E112" s="9">
        <v>0.008</v>
      </c>
      <c r="F112" s="9">
        <f t="shared" si="8"/>
        <v>8</v>
      </c>
      <c r="G112" s="7" t="s">
        <v>467</v>
      </c>
    </row>
    <row r="113" ht="36" customHeight="true" spans="1:7">
      <c r="A113" s="8">
        <v>4</v>
      </c>
      <c r="B113" s="6" t="s">
        <v>468</v>
      </c>
      <c r="C113" s="7" t="s">
        <v>87</v>
      </c>
      <c r="D113" s="8">
        <v>1000</v>
      </c>
      <c r="E113" s="9">
        <v>0.004</v>
      </c>
      <c r="F113" s="9">
        <f t="shared" si="8"/>
        <v>4</v>
      </c>
      <c r="G113" s="7" t="s">
        <v>469</v>
      </c>
    </row>
    <row r="114" ht="31" customHeight="true" spans="1:7">
      <c r="A114" s="8">
        <v>5</v>
      </c>
      <c r="B114" s="6" t="s">
        <v>470</v>
      </c>
      <c r="C114" s="7" t="s">
        <v>87</v>
      </c>
      <c r="D114" s="8">
        <v>1000</v>
      </c>
      <c r="E114" s="9">
        <v>0.005</v>
      </c>
      <c r="F114" s="9">
        <f t="shared" si="8"/>
        <v>5</v>
      </c>
      <c r="G114" s="7" t="s">
        <v>469</v>
      </c>
    </row>
    <row r="115" ht="30" customHeight="true" spans="1:7">
      <c r="A115" s="8">
        <v>6</v>
      </c>
      <c r="B115" s="6" t="s">
        <v>471</v>
      </c>
      <c r="C115" s="7" t="s">
        <v>87</v>
      </c>
      <c r="D115" s="8">
        <v>1000</v>
      </c>
      <c r="E115" s="9">
        <v>0.0015</v>
      </c>
      <c r="F115" s="9">
        <f t="shared" si="8"/>
        <v>1.5</v>
      </c>
      <c r="G115" s="7" t="s">
        <v>469</v>
      </c>
    </row>
    <row r="116" ht="25" customHeight="true" spans="1:7">
      <c r="A116" s="8">
        <v>7</v>
      </c>
      <c r="B116" s="6" t="s">
        <v>472</v>
      </c>
      <c r="C116" s="7" t="s">
        <v>87</v>
      </c>
      <c r="D116" s="8">
        <v>2000</v>
      </c>
      <c r="E116" s="9">
        <v>0.0015</v>
      </c>
      <c r="F116" s="9">
        <f t="shared" si="8"/>
        <v>3</v>
      </c>
      <c r="G116" s="7" t="s">
        <v>473</v>
      </c>
    </row>
    <row r="117" ht="25" customHeight="true" spans="1:7">
      <c r="A117" s="8">
        <v>8</v>
      </c>
      <c r="B117" s="7" t="s">
        <v>474</v>
      </c>
      <c r="C117" s="7" t="s">
        <v>87</v>
      </c>
      <c r="D117" s="8">
        <v>1000</v>
      </c>
      <c r="E117" s="9">
        <v>0.0045</v>
      </c>
      <c r="F117" s="9">
        <f t="shared" si="8"/>
        <v>4.5</v>
      </c>
      <c r="G117" s="9"/>
    </row>
    <row r="118" ht="25" customHeight="true" spans="1:7">
      <c r="A118" s="8">
        <v>9</v>
      </c>
      <c r="B118" s="7" t="s">
        <v>475</v>
      </c>
      <c r="C118" s="7" t="s">
        <v>94</v>
      </c>
      <c r="D118" s="8">
        <v>1000</v>
      </c>
      <c r="E118" s="9">
        <v>0.003</v>
      </c>
      <c r="F118" s="9">
        <f t="shared" si="8"/>
        <v>3</v>
      </c>
      <c r="G118" s="9"/>
    </row>
    <row r="119" ht="25" customHeight="true" spans="1:7">
      <c r="A119" s="8">
        <v>10</v>
      </c>
      <c r="B119" s="7" t="s">
        <v>476</v>
      </c>
      <c r="C119" s="7" t="s">
        <v>462</v>
      </c>
      <c r="D119" s="8">
        <v>1000</v>
      </c>
      <c r="E119" s="9">
        <v>0.0001</v>
      </c>
      <c r="F119" s="9">
        <f t="shared" si="8"/>
        <v>0.1</v>
      </c>
      <c r="G119" s="9"/>
    </row>
    <row r="120" ht="25" customHeight="true" spans="1:7">
      <c r="A120" s="8">
        <v>11</v>
      </c>
      <c r="B120" s="6" t="s">
        <v>477</v>
      </c>
      <c r="C120" s="7" t="s">
        <v>478</v>
      </c>
      <c r="D120" s="8">
        <v>2000</v>
      </c>
      <c r="E120" s="9">
        <v>0.0002</v>
      </c>
      <c r="F120" s="9">
        <f t="shared" si="8"/>
        <v>0.4</v>
      </c>
      <c r="G120" s="7" t="s">
        <v>479</v>
      </c>
    </row>
    <row r="121" ht="25" customHeight="true" spans="1:7">
      <c r="A121" s="8">
        <v>12</v>
      </c>
      <c r="B121" s="6" t="s">
        <v>480</v>
      </c>
      <c r="C121" s="7" t="s">
        <v>481</v>
      </c>
      <c r="D121" s="8">
        <v>1000</v>
      </c>
      <c r="E121" s="9">
        <v>0.0003</v>
      </c>
      <c r="F121" s="9">
        <f t="shared" si="8"/>
        <v>0.3</v>
      </c>
      <c r="G121" s="7" t="s">
        <v>482</v>
      </c>
    </row>
    <row r="122" ht="25" customHeight="true" spans="1:7">
      <c r="A122" s="8">
        <v>13</v>
      </c>
      <c r="B122" s="6" t="s">
        <v>483</v>
      </c>
      <c r="C122" s="7" t="s">
        <v>484</v>
      </c>
      <c r="D122" s="8">
        <v>1000</v>
      </c>
      <c r="E122" s="9">
        <v>0.0015</v>
      </c>
      <c r="F122" s="9">
        <f t="shared" si="8"/>
        <v>1.5</v>
      </c>
      <c r="G122" s="9"/>
    </row>
    <row r="123" ht="25" customHeight="true" spans="1:7">
      <c r="A123" s="8">
        <v>14</v>
      </c>
      <c r="B123" s="6" t="s">
        <v>485</v>
      </c>
      <c r="C123" s="7" t="s">
        <v>87</v>
      </c>
      <c r="D123" s="8">
        <v>1000</v>
      </c>
      <c r="E123" s="9">
        <v>0.008</v>
      </c>
      <c r="F123" s="9">
        <f t="shared" si="8"/>
        <v>8</v>
      </c>
      <c r="G123" s="7" t="s">
        <v>486</v>
      </c>
    </row>
    <row r="124" ht="25" customHeight="true" spans="1:7">
      <c r="A124" s="6" t="s">
        <v>74</v>
      </c>
      <c r="B124" s="8"/>
      <c r="C124" s="8"/>
      <c r="D124" s="8"/>
      <c r="E124" s="9"/>
      <c r="F124" s="9">
        <f>SUM(F110:F123)</f>
        <v>53.3</v>
      </c>
      <c r="G124" s="17"/>
    </row>
    <row r="125" ht="25" customHeight="true" spans="1:7">
      <c r="A125" s="21"/>
      <c r="B125" s="22" t="s">
        <v>74</v>
      </c>
      <c r="C125" s="23">
        <v>4268.13</v>
      </c>
      <c r="D125" s="24"/>
      <c r="E125" s="24"/>
      <c r="F125" s="24"/>
      <c r="G125" s="25"/>
    </row>
  </sheetData>
  <mergeCells count="20">
    <mergeCell ref="A1:G1"/>
    <mergeCell ref="B2:G2"/>
    <mergeCell ref="A13:B13"/>
    <mergeCell ref="B14:G14"/>
    <mergeCell ref="A24:B24"/>
    <mergeCell ref="B25:G25"/>
    <mergeCell ref="A48:B48"/>
    <mergeCell ref="B49:G49"/>
    <mergeCell ref="A56:B56"/>
    <mergeCell ref="B57:G57"/>
    <mergeCell ref="A87:B87"/>
    <mergeCell ref="B88:G88"/>
    <mergeCell ref="A95:B95"/>
    <mergeCell ref="B96:G96"/>
    <mergeCell ref="A100:B100"/>
    <mergeCell ref="B101:G101"/>
    <mergeCell ref="A108:B108"/>
    <mergeCell ref="B109:G109"/>
    <mergeCell ref="A124:B124"/>
    <mergeCell ref="C125:G12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总概算表</vt:lpstr>
      <vt:lpstr>综合概算表-汇总</vt:lpstr>
      <vt:lpstr>宁夏方舱医院（第五强制隔离戒毒所改造）建设项目 </vt:lpstr>
      <vt:lpstr>污水处理设备清单</vt:lpstr>
      <vt:lpstr>消防提升</vt:lpstr>
      <vt:lpstr>信息工程软硬件设施</vt:lpstr>
      <vt:lpstr>设施设备物资配置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cp:revision>1</cp:revision>
  <dcterms:created xsi:type="dcterms:W3CDTF">1996-12-17T17:32:42Z</dcterms:created>
  <cp:lastPrinted>2019-07-03T02:13:47Z</cp:lastPrinted>
  <dcterms:modified xsi:type="dcterms:W3CDTF">2022-07-04T14:28:19Z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36FE721615724007ABCBF6641CAF9E5E</vt:lpwstr>
  </property>
</Properties>
</file>