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12765" activeTab="1"/>
  </bookViews>
  <sheets>
    <sheet name="2总概算表" sheetId="1" r:id="rId1"/>
    <sheet name="3综合概算表" sheetId="2" r:id="rId2"/>
  </sheets>
  <definedNames>
    <definedName name="_xlnm.Print_Titles" localSheetId="1">'3综合概算表'!$2:$3</definedName>
  </definedNames>
  <calcPr calcId="144525"/>
</workbook>
</file>

<file path=xl/sharedStrings.xml><?xml version="1.0" encoding="utf-8"?>
<sst xmlns="http://schemas.openxmlformats.org/spreadsheetml/2006/main" count="153" uniqueCount="100">
  <si>
    <r>
      <rPr>
        <b/>
        <sz val="22"/>
        <rFont val="宋体"/>
        <charset val="134"/>
      </rPr>
      <t>总</t>
    </r>
    <r>
      <rPr>
        <b/>
        <sz val="22"/>
        <rFont val="Times New Roman"/>
        <charset val="134"/>
      </rPr>
      <t xml:space="preserve">     </t>
    </r>
    <r>
      <rPr>
        <b/>
        <sz val="22"/>
        <rFont val="宋体"/>
        <charset val="134"/>
      </rPr>
      <t>概</t>
    </r>
    <r>
      <rPr>
        <b/>
        <sz val="22"/>
        <rFont val="Times New Roman"/>
        <charset val="134"/>
      </rPr>
      <t xml:space="preserve">     </t>
    </r>
    <r>
      <rPr>
        <b/>
        <sz val="22"/>
        <rFont val="宋体"/>
        <charset val="134"/>
      </rPr>
      <t>算</t>
    </r>
    <r>
      <rPr>
        <b/>
        <sz val="22"/>
        <rFont val="Times New Roman"/>
        <charset val="134"/>
      </rPr>
      <t xml:space="preserve">     </t>
    </r>
    <r>
      <rPr>
        <b/>
        <sz val="22"/>
        <rFont val="宋体"/>
        <charset val="134"/>
      </rPr>
      <t>表</t>
    </r>
  </si>
  <si>
    <t>序号</t>
  </si>
  <si>
    <t>工程或费用名称</t>
  </si>
  <si>
    <t xml:space="preserve">  概  算  金  额（万元）</t>
  </si>
  <si>
    <t>投资比(%)</t>
  </si>
  <si>
    <t>建筑工程费</t>
  </si>
  <si>
    <t>设备购置费</t>
  </si>
  <si>
    <t>安装工程费</t>
  </si>
  <si>
    <t>其它费用</t>
  </si>
  <si>
    <t>合计</t>
  </si>
  <si>
    <t>指标
（元/平）</t>
  </si>
  <si>
    <t>一</t>
  </si>
  <si>
    <t>工程费用</t>
  </si>
  <si>
    <t>二</t>
  </si>
  <si>
    <t>工程建设其他费用</t>
  </si>
  <si>
    <t>三</t>
  </si>
  <si>
    <t xml:space="preserve"> 预备费</t>
  </si>
  <si>
    <t>四</t>
  </si>
  <si>
    <t>项目总投资</t>
  </si>
  <si>
    <t>五</t>
  </si>
  <si>
    <t>指标</t>
  </si>
  <si>
    <t>宁夏大学金波校区1号学生宿舍项目审定概算表</t>
  </si>
  <si>
    <t>工程和费用名称</t>
  </si>
  <si>
    <t>工程量</t>
  </si>
  <si>
    <t>概算价值（万元）</t>
  </si>
  <si>
    <t>单位</t>
  </si>
  <si>
    <t>数量</t>
  </si>
  <si>
    <r>
      <t xml:space="preserve">建 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筑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工程费</t>
    </r>
  </si>
  <si>
    <r>
      <t>设</t>
    </r>
    <r>
      <rPr>
        <b/>
        <sz val="14"/>
        <rFont val="Times New Roman"/>
        <charset val="134"/>
      </rPr>
      <t xml:space="preserve">    </t>
    </r>
    <r>
      <rPr>
        <b/>
        <sz val="14"/>
        <rFont val="宋体"/>
        <charset val="134"/>
      </rPr>
      <t>备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购置费</t>
    </r>
  </si>
  <si>
    <r>
      <t>安</t>
    </r>
    <r>
      <rPr>
        <b/>
        <sz val="14"/>
        <rFont val="Times New Roman"/>
        <charset val="134"/>
      </rPr>
      <t xml:space="preserve">    </t>
    </r>
    <r>
      <rPr>
        <b/>
        <sz val="14"/>
        <rFont val="宋体"/>
        <charset val="134"/>
      </rPr>
      <t>装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工程费</t>
    </r>
  </si>
  <si>
    <r>
      <t>其 他</t>
    </r>
    <r>
      <rPr>
        <b/>
        <sz val="14"/>
        <rFont val="Times New Roman"/>
        <charset val="134"/>
      </rPr>
      <t xml:space="preserve">
</t>
    </r>
    <r>
      <rPr>
        <b/>
        <sz val="14"/>
        <rFont val="宋体"/>
        <charset val="134"/>
      </rPr>
      <t>费 用</t>
    </r>
  </si>
  <si>
    <r>
      <t>合</t>
    </r>
    <r>
      <rPr>
        <b/>
        <sz val="14"/>
        <rFont val="Times New Roman"/>
        <charset val="134"/>
      </rPr>
      <t xml:space="preserve">  </t>
    </r>
    <r>
      <rPr>
        <b/>
        <sz val="14"/>
        <rFont val="宋体"/>
        <charset val="134"/>
      </rPr>
      <t>计</t>
    </r>
  </si>
  <si>
    <r>
      <rPr>
        <b/>
        <sz val="14"/>
        <rFont val="宋体"/>
        <charset val="134"/>
      </rPr>
      <t>一</t>
    </r>
  </si>
  <si>
    <r>
      <rPr>
        <b/>
        <sz val="14"/>
        <rFont val="宋体"/>
        <charset val="134"/>
      </rPr>
      <t>㎡</t>
    </r>
  </si>
  <si>
    <r>
      <rPr>
        <b/>
        <sz val="14"/>
        <rFont val="宋体"/>
        <charset val="134"/>
      </rPr>
      <t>（一）</t>
    </r>
  </si>
  <si>
    <r>
      <t>宁夏大学金波校区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号学生宿舍</t>
    </r>
  </si>
  <si>
    <r>
      <rPr>
        <sz val="14"/>
        <rFont val="宋体"/>
        <charset val="134"/>
      </rPr>
      <t>土建及装饰工程</t>
    </r>
  </si>
  <si>
    <r>
      <rPr>
        <sz val="14"/>
        <rFont val="宋体"/>
        <charset val="134"/>
      </rPr>
      <t>㎡</t>
    </r>
  </si>
  <si>
    <r>
      <rPr>
        <sz val="14"/>
        <color rgb="FF000000"/>
        <rFont val="宋体"/>
        <charset val="134"/>
      </rPr>
      <t>给排水工程</t>
    </r>
  </si>
  <si>
    <r>
      <rPr>
        <sz val="14"/>
        <color rgb="FF000000"/>
        <rFont val="宋体"/>
        <charset val="134"/>
      </rPr>
      <t>消防喷淋工程</t>
    </r>
  </si>
  <si>
    <r>
      <rPr>
        <sz val="14"/>
        <color rgb="FF000000"/>
        <rFont val="宋体"/>
        <charset val="134"/>
      </rPr>
      <t>㎡</t>
    </r>
  </si>
  <si>
    <r>
      <rPr>
        <sz val="14"/>
        <color rgb="FF000000"/>
        <rFont val="宋体"/>
        <charset val="134"/>
      </rPr>
      <t>太阳能热水及空气热源泵工程</t>
    </r>
  </si>
  <si>
    <r>
      <rPr>
        <sz val="14"/>
        <color rgb="FF000000"/>
        <rFont val="宋体"/>
        <charset val="134"/>
      </rPr>
      <t>采暖及通风空调工程</t>
    </r>
  </si>
  <si>
    <r>
      <rPr>
        <sz val="14"/>
        <color rgb="FF000000"/>
        <rFont val="宋体"/>
        <charset val="134"/>
      </rPr>
      <t>强电工程</t>
    </r>
  </si>
  <si>
    <r>
      <rPr>
        <sz val="14"/>
        <color rgb="FF000000"/>
        <rFont val="宋体"/>
        <charset val="134"/>
      </rPr>
      <t>弱电工程</t>
    </r>
  </si>
  <si>
    <r>
      <rPr>
        <sz val="14"/>
        <rFont val="宋体"/>
        <charset val="134"/>
      </rPr>
      <t>电梯工程</t>
    </r>
  </si>
  <si>
    <r>
      <rPr>
        <sz val="14"/>
        <rFont val="宋体"/>
        <charset val="134"/>
      </rPr>
      <t>部</t>
    </r>
  </si>
  <si>
    <r>
      <rPr>
        <b/>
        <sz val="14"/>
        <rFont val="宋体"/>
        <charset val="134"/>
      </rPr>
      <t>（二）</t>
    </r>
  </si>
  <si>
    <r>
      <t>金波校区</t>
    </r>
    <r>
      <rPr>
        <b/>
        <sz val="14"/>
        <rFont val="Times New Roman"/>
        <charset val="134"/>
      </rPr>
      <t>1</t>
    </r>
    <r>
      <rPr>
        <b/>
        <sz val="14"/>
        <rFont val="宋体"/>
        <charset val="134"/>
      </rPr>
      <t>号学生宿舍地下设备用房</t>
    </r>
  </si>
  <si>
    <r>
      <rPr>
        <sz val="14"/>
        <rFont val="宋体"/>
        <charset val="134"/>
      </rPr>
      <t>给排水及消防喷淋工程</t>
    </r>
  </si>
  <si>
    <r>
      <rPr>
        <sz val="14"/>
        <rFont val="宋体"/>
        <charset val="134"/>
      </rPr>
      <t>火探管气体灭火工程</t>
    </r>
  </si>
  <si>
    <r>
      <rPr>
        <sz val="14"/>
        <rFont val="宋体"/>
        <charset val="134"/>
      </rPr>
      <t>通风及防排烟系统</t>
    </r>
  </si>
  <si>
    <r>
      <rPr>
        <sz val="14"/>
        <rFont val="宋体"/>
        <charset val="134"/>
      </rPr>
      <t>电气工程</t>
    </r>
  </si>
  <si>
    <r>
      <rPr>
        <sz val="14"/>
        <color rgb="FF000000"/>
        <rFont val="宋体"/>
        <charset val="134"/>
      </rPr>
      <t>变配电工程</t>
    </r>
  </si>
  <si>
    <r>
      <rPr>
        <b/>
        <sz val="14"/>
        <rFont val="宋体"/>
        <charset val="134"/>
      </rPr>
      <t>（三）</t>
    </r>
  </si>
  <si>
    <r>
      <rPr>
        <b/>
        <sz val="14"/>
        <rFont val="宋体"/>
        <charset val="134"/>
      </rPr>
      <t>室外配套工程</t>
    </r>
  </si>
  <si>
    <r>
      <rPr>
        <sz val="14"/>
        <rFont val="宋体"/>
        <charset val="134"/>
      </rPr>
      <t>室外防滑混凝土地砖</t>
    </r>
  </si>
  <si>
    <r>
      <rPr>
        <sz val="14"/>
        <rFont val="宋体"/>
        <charset val="134"/>
      </rPr>
      <t>室外透水混凝土路面</t>
    </r>
  </si>
  <si>
    <r>
      <rPr>
        <sz val="14"/>
        <rFont val="宋体"/>
        <charset val="134"/>
      </rPr>
      <t>混凝土道牙</t>
    </r>
  </si>
  <si>
    <r>
      <rPr>
        <sz val="14"/>
        <rFont val="宋体"/>
        <charset val="134"/>
      </rPr>
      <t>室外绿化工程</t>
    </r>
  </si>
  <si>
    <r>
      <rPr>
        <sz val="14"/>
        <rFont val="宋体"/>
        <charset val="134"/>
      </rPr>
      <t>场内水外线工程</t>
    </r>
  </si>
  <si>
    <r>
      <rPr>
        <sz val="14"/>
        <rFont val="宋体"/>
        <charset val="134"/>
      </rPr>
      <t>场内暖外线工程</t>
    </r>
  </si>
  <si>
    <r>
      <rPr>
        <sz val="14"/>
        <color rgb="FF000000"/>
        <rFont val="宋体"/>
        <charset val="134"/>
      </rPr>
      <t>场内电外线工程</t>
    </r>
  </si>
  <si>
    <r>
      <rPr>
        <sz val="14"/>
        <rFont val="宋体"/>
        <charset val="134"/>
      </rPr>
      <t>场外电外线工程</t>
    </r>
  </si>
  <si>
    <t>m</t>
  </si>
  <si>
    <r>
      <rPr>
        <sz val="14"/>
        <rFont val="宋体"/>
        <charset val="134"/>
      </rPr>
      <t>项目建设管理费</t>
    </r>
  </si>
  <si>
    <r>
      <rPr>
        <sz val="14"/>
        <rFont val="宋体"/>
        <charset val="134"/>
      </rPr>
      <t>万元</t>
    </r>
  </si>
  <si>
    <r>
      <rPr>
        <sz val="14"/>
        <rFont val="宋体"/>
        <charset val="134"/>
      </rPr>
      <t>工程监理费</t>
    </r>
  </si>
  <si>
    <r>
      <t>勘察费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含</t>
    </r>
    <r>
      <rPr>
        <sz val="14"/>
        <rFont val="Times New Roman"/>
        <charset val="134"/>
      </rPr>
      <t>BIM</t>
    </r>
    <r>
      <rPr>
        <sz val="14"/>
        <rFont val="宋体"/>
        <charset val="134"/>
      </rPr>
      <t>设计及审查费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</si>
  <si>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施工阶段全过程造价控制</t>
    </r>
  </si>
  <si>
    <r>
      <rPr>
        <sz val="14"/>
        <rFont val="宋体"/>
        <charset val="134"/>
      </rPr>
      <t>编制清单及招标控制价</t>
    </r>
  </si>
  <si>
    <r>
      <rPr>
        <sz val="14"/>
        <rFont val="宋体"/>
        <charset val="134"/>
      </rPr>
      <t>编制财务决算</t>
    </r>
  </si>
  <si>
    <r>
      <rPr>
        <sz val="14"/>
        <rFont val="宋体"/>
        <charset val="134"/>
      </rPr>
      <t>审核财务决算</t>
    </r>
  </si>
  <si>
    <r>
      <rPr>
        <sz val="14"/>
        <rFont val="宋体"/>
        <charset val="134"/>
      </rPr>
      <t>可研编制及评审费</t>
    </r>
  </si>
  <si>
    <t>项目建议书编制</t>
  </si>
  <si>
    <r>
      <rPr>
        <sz val="14"/>
        <rFont val="宋体"/>
        <charset val="134"/>
      </rPr>
      <t>设计费</t>
    </r>
  </si>
  <si>
    <r>
      <rPr>
        <sz val="14"/>
        <rFont val="宋体"/>
        <charset val="134"/>
      </rPr>
      <t>施工图审查费</t>
    </r>
  </si>
  <si>
    <r>
      <rPr>
        <sz val="14"/>
        <rFont val="宋体"/>
        <charset val="134"/>
      </rPr>
      <t>环境检测费</t>
    </r>
  </si>
  <si>
    <r>
      <rPr>
        <sz val="14"/>
        <rFont val="宋体"/>
        <charset val="134"/>
      </rPr>
      <t>环评费</t>
    </r>
  </si>
  <si>
    <r>
      <rPr>
        <sz val="14"/>
        <rFont val="宋体"/>
        <charset val="134"/>
      </rPr>
      <t>招标服务费</t>
    </r>
  </si>
  <si>
    <r>
      <rPr>
        <sz val="14"/>
        <rFont val="宋体"/>
        <charset val="134"/>
      </rPr>
      <t>消防工程检测试验费</t>
    </r>
  </si>
  <si>
    <r>
      <rPr>
        <sz val="14"/>
        <rFont val="宋体"/>
        <charset val="134"/>
      </rPr>
      <t>建设工程质量检测试验费</t>
    </r>
    <r>
      <rPr>
        <sz val="14"/>
        <rFont val="Times New Roman"/>
        <charset val="134"/>
      </rPr>
      <t>(</t>
    </r>
    <r>
      <rPr>
        <sz val="14"/>
        <rFont val="宋体"/>
        <charset val="134"/>
      </rPr>
      <t>含基坑监测费</t>
    </r>
    <r>
      <rPr>
        <sz val="14"/>
        <rFont val="Times New Roman"/>
        <charset val="134"/>
      </rPr>
      <t>)</t>
    </r>
  </si>
  <si>
    <r>
      <rPr>
        <sz val="14"/>
        <rFont val="宋体"/>
        <charset val="134"/>
      </rPr>
      <t>工程保险费</t>
    </r>
  </si>
  <si>
    <t>　</t>
  </si>
  <si>
    <r>
      <rPr>
        <sz val="14"/>
        <rFont val="宋体"/>
        <charset val="134"/>
      </rPr>
      <t>暖增容费</t>
    </r>
  </si>
  <si>
    <r>
      <rPr>
        <sz val="14"/>
        <rFont val="宋体"/>
        <charset val="134"/>
      </rPr>
      <t>节能评审费</t>
    </r>
  </si>
  <si>
    <t>城市配套费</t>
  </si>
  <si>
    <r>
      <rPr>
        <sz val="14"/>
        <rFont val="宋体"/>
        <charset val="134"/>
      </rPr>
      <t>地震评审费</t>
    </r>
  </si>
  <si>
    <r>
      <rPr>
        <sz val="14"/>
        <rFont val="宋体"/>
        <charset val="134"/>
      </rPr>
      <t>项</t>
    </r>
  </si>
  <si>
    <r>
      <rPr>
        <sz val="14"/>
        <rFont val="宋体"/>
        <charset val="134"/>
      </rPr>
      <t>高可靠性供电费</t>
    </r>
  </si>
  <si>
    <t>KVA</t>
  </si>
  <si>
    <r>
      <rPr>
        <sz val="14"/>
        <rFont val="宋体"/>
        <charset val="134"/>
      </rPr>
      <t>水资源税</t>
    </r>
  </si>
  <si>
    <t>m3</t>
  </si>
  <si>
    <r>
      <rPr>
        <sz val="14"/>
        <rFont val="宋体"/>
        <charset val="134"/>
      </rPr>
      <t>施工降水污水处理费</t>
    </r>
  </si>
  <si>
    <r>
      <rPr>
        <sz val="14"/>
        <rFont val="宋体"/>
        <charset val="134"/>
      </rPr>
      <t>水土保持评方案编制费</t>
    </r>
  </si>
  <si>
    <r>
      <rPr>
        <b/>
        <sz val="14"/>
        <rFont val="宋体"/>
        <charset val="134"/>
      </rPr>
      <t>三</t>
    </r>
  </si>
  <si>
    <t>预备费</t>
  </si>
  <si>
    <r>
      <rPr>
        <b/>
        <sz val="14"/>
        <rFont val="宋体"/>
        <charset val="134"/>
      </rPr>
      <t>万元</t>
    </r>
  </si>
  <si>
    <r>
      <rPr>
        <b/>
        <sz val="14"/>
        <rFont val="宋体"/>
        <charset val="134"/>
      </rPr>
      <t>四</t>
    </r>
  </si>
  <si>
    <r>
      <rPr>
        <b/>
        <sz val="14"/>
        <rFont val="宋体"/>
        <charset val="134"/>
      </rPr>
      <t>项目总投资</t>
    </r>
  </si>
</sst>
</file>

<file path=xl/styles.xml><?xml version="1.0" encoding="utf-8"?>
<styleSheet xmlns="http://schemas.openxmlformats.org/spreadsheetml/2006/main">
  <numFmts count="10">
    <numFmt numFmtId="176" formatCode="0.0_);[Red]\(0.0\)"/>
    <numFmt numFmtId="177" formatCode="0.00_ "/>
    <numFmt numFmtId="178" formatCode="0.0000_);[Red]\(0.0000\)"/>
    <numFmt numFmtId="179" formatCode="0_);[Red]\(0\)"/>
    <numFmt numFmtId="180" formatCode="0.00_);[Red]\(0.00\)"/>
    <numFmt numFmtId="181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2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22"/>
      <name val="宋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b/>
      <sz val="14"/>
      <color rgb="FF000000"/>
      <name val="Times New Roman"/>
      <charset val="134"/>
    </font>
    <font>
      <sz val="14"/>
      <name val="Times New Roman"/>
      <charset val="134"/>
    </font>
    <font>
      <sz val="14"/>
      <color rgb="FF000000"/>
      <name val="Times New Roman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b/>
      <sz val="11"/>
      <color theme="1"/>
      <name val="宋体"/>
      <charset val="134"/>
      <scheme val="minor"/>
    </font>
    <font>
      <sz val="12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4"/>
      <color rgb="FF000000"/>
      <name val="宋体"/>
      <charset val="134"/>
    </font>
    <font>
      <b/>
      <sz val="2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7" fillId="21" borderId="12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5" fillId="15" borderId="12" applyNumberFormat="false" applyAlignment="false" applyProtection="false">
      <alignment vertical="center"/>
    </xf>
    <xf numFmtId="0" fontId="31" fillId="21" borderId="14" applyNumberFormat="false" applyAlignment="false" applyProtection="false">
      <alignment vertical="center"/>
    </xf>
    <xf numFmtId="0" fontId="29" fillId="25" borderId="13" applyNumberFormat="false" applyAlignment="false" applyProtection="false">
      <alignment vertical="center"/>
    </xf>
    <xf numFmtId="0" fontId="33" fillId="0" borderId="15" applyNumberFormat="false" applyFill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9" fillId="9" borderId="8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6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0" fillId="10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</cellStyleXfs>
  <cellXfs count="102">
    <xf numFmtId="0" fontId="0" fillId="0" borderId="0" xfId="0">
      <alignment vertical="center"/>
    </xf>
    <xf numFmtId="180" fontId="0" fillId="0" borderId="0" xfId="0" applyNumberFormat="true" applyFont="true" applyFill="true" applyBorder="true" applyAlignment="true">
      <alignment horizontal="center" vertical="center"/>
    </xf>
    <xf numFmtId="180" fontId="1" fillId="0" borderId="0" xfId="0" applyNumberFormat="true" applyFont="true" applyFill="true" applyBorder="true" applyAlignment="true">
      <alignment horizontal="center" vertical="center"/>
    </xf>
    <xf numFmtId="180" fontId="2" fillId="0" borderId="0" xfId="0" applyNumberFormat="true" applyFont="true" applyFill="true" applyBorder="true" applyAlignment="true">
      <alignment horizontal="center" vertical="center"/>
    </xf>
    <xf numFmtId="180" fontId="3" fillId="0" borderId="0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center" vertical="center"/>
    </xf>
    <xf numFmtId="179" fontId="4" fillId="0" borderId="0" xfId="0" applyNumberFormat="true" applyFont="true" applyFill="true" applyBorder="true" applyAlignment="true">
      <alignment horizontal="center" vertical="center"/>
    </xf>
    <xf numFmtId="180" fontId="4" fillId="0" borderId="0" xfId="0" applyNumberFormat="true" applyFont="true" applyFill="true" applyBorder="true" applyAlignment="true">
      <alignment horizontal="left" vertical="center"/>
    </xf>
    <xf numFmtId="180" fontId="4" fillId="0" borderId="0" xfId="0" applyNumberFormat="true" applyFont="true" applyFill="true" applyBorder="true" applyAlignment="true">
      <alignment horizontal="center" vertical="center"/>
    </xf>
    <xf numFmtId="180" fontId="4" fillId="0" borderId="0" xfId="0" applyNumberFormat="true" applyFont="true" applyFill="true" applyBorder="true" applyAlignment="true">
      <alignment horizontal="right" vertical="center" wrapText="true"/>
    </xf>
    <xf numFmtId="179" fontId="4" fillId="0" borderId="0" xfId="0" applyNumberFormat="true" applyFont="true" applyFill="true" applyBorder="true" applyAlignment="true">
      <alignment horizontal="right" vertical="center" wrapText="true"/>
    </xf>
    <xf numFmtId="178" fontId="4" fillId="0" borderId="0" xfId="0" applyNumberFormat="true" applyFont="true" applyFill="true" applyBorder="true" applyAlignment="true">
      <alignment horizontal="right" vertical="center" wrapText="true"/>
    </xf>
    <xf numFmtId="10" fontId="4" fillId="0" borderId="0" xfId="0" applyNumberFormat="true" applyFont="true" applyFill="true" applyBorder="true" applyAlignment="true">
      <alignment horizontal="right" vertical="center" wrapText="true"/>
    </xf>
    <xf numFmtId="0" fontId="0" fillId="0" borderId="0" xfId="0" applyFill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center" vertical="center"/>
    </xf>
    <xf numFmtId="179" fontId="5" fillId="0" borderId="1" xfId="0" applyNumberFormat="true" applyFont="true" applyFill="true" applyBorder="true" applyAlignment="true">
      <alignment horizontal="left" vertical="center"/>
    </xf>
    <xf numFmtId="179" fontId="5" fillId="0" borderId="1" xfId="0" applyNumberFormat="true" applyFont="true" applyFill="true" applyBorder="true" applyAlignment="true">
      <alignment horizontal="right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/>
    </xf>
    <xf numFmtId="177" fontId="6" fillId="0" borderId="2" xfId="0" applyNumberFormat="true" applyFont="true" applyFill="true" applyBorder="true" applyAlignment="true">
      <alignment horizontal="left" vertical="center"/>
    </xf>
    <xf numFmtId="180" fontId="7" fillId="0" borderId="2" xfId="0" applyNumberFormat="true" applyFont="true" applyFill="true" applyBorder="true" applyAlignment="true">
      <alignment horizontal="center" vertical="center"/>
    </xf>
    <xf numFmtId="180" fontId="7" fillId="0" borderId="2" xfId="0" applyNumberFormat="true" applyFont="true" applyFill="true" applyBorder="true" applyAlignment="true">
      <alignment horizontal="right" vertical="center" wrapText="true"/>
    </xf>
    <xf numFmtId="179" fontId="7" fillId="0" borderId="2" xfId="0" applyNumberFormat="true" applyFont="true" applyFill="true" applyBorder="true" applyAlignment="true">
      <alignment horizontal="center" vertical="center"/>
    </xf>
    <xf numFmtId="180" fontId="6" fillId="0" borderId="2" xfId="0" applyNumberFormat="true" applyFont="true" applyFill="true" applyBorder="true" applyAlignment="true">
      <alignment horizontal="left" vertical="center" wrapText="true"/>
    </xf>
    <xf numFmtId="177" fontId="8" fillId="0" borderId="2" xfId="0" applyNumberFormat="true" applyFont="true" applyFill="true" applyBorder="true" applyAlignment="true">
      <alignment horizontal="right" vertical="center" wrapText="true"/>
    </xf>
    <xf numFmtId="179" fontId="9" fillId="0" borderId="2" xfId="0" applyNumberFormat="true" applyFont="true" applyFill="true" applyBorder="true" applyAlignment="true">
      <alignment horizontal="center" vertical="center"/>
    </xf>
    <xf numFmtId="180" fontId="9" fillId="0" borderId="2" xfId="0" applyNumberFormat="true" applyFont="true" applyFill="true" applyBorder="true" applyAlignment="true">
      <alignment horizontal="left" vertical="center"/>
    </xf>
    <xf numFmtId="180" fontId="9" fillId="0" borderId="2" xfId="0" applyNumberFormat="true" applyFont="true" applyFill="true" applyBorder="true" applyAlignment="true">
      <alignment horizontal="center" vertical="center"/>
    </xf>
    <xf numFmtId="177" fontId="10" fillId="0" borderId="2" xfId="0" applyNumberFormat="true" applyFont="true" applyFill="true" applyBorder="true" applyAlignment="true">
      <alignment horizontal="right" vertical="center" wrapText="true"/>
    </xf>
    <xf numFmtId="180" fontId="10" fillId="0" borderId="2" xfId="0" applyNumberFormat="true" applyFont="true" applyFill="true" applyBorder="true" applyAlignment="true">
      <alignment horizontal="left" vertical="center"/>
    </xf>
    <xf numFmtId="180" fontId="10" fillId="0" borderId="2" xfId="0" applyNumberFormat="true" applyFont="true" applyFill="true" applyBorder="true" applyAlignment="true">
      <alignment horizontal="center" vertical="center"/>
    </xf>
    <xf numFmtId="180" fontId="10" fillId="0" borderId="2" xfId="0" applyNumberFormat="true" applyFont="true" applyFill="true" applyBorder="true" applyAlignment="true">
      <alignment horizontal="left" vertical="center" wrapText="true"/>
    </xf>
    <xf numFmtId="177" fontId="9" fillId="0" borderId="2" xfId="0" applyNumberFormat="true" applyFont="true" applyFill="true" applyBorder="true" applyAlignment="true">
      <alignment horizontal="right" vertical="center" wrapText="true"/>
    </xf>
    <xf numFmtId="180" fontId="7" fillId="0" borderId="2" xfId="0" applyNumberFormat="true" applyFont="true" applyFill="true" applyBorder="true" applyAlignment="true">
      <alignment horizontal="center" vertical="center" wrapText="true"/>
    </xf>
    <xf numFmtId="180" fontId="9" fillId="0" borderId="2" xfId="0" applyNumberFormat="true" applyFont="true" applyFill="true" applyBorder="true" applyAlignment="true">
      <alignment horizontal="left" vertical="center" wrapText="true"/>
    </xf>
    <xf numFmtId="180" fontId="9" fillId="0" borderId="2" xfId="0" applyNumberFormat="true" applyFont="true" applyFill="true" applyBorder="true" applyAlignment="true">
      <alignment horizontal="right" vertical="center" wrapText="true"/>
    </xf>
    <xf numFmtId="180" fontId="7" fillId="0" borderId="2" xfId="0" applyNumberFormat="true" applyFont="true" applyFill="true" applyBorder="true" applyAlignment="true">
      <alignment horizontal="left" vertical="center" wrapText="true"/>
    </xf>
    <xf numFmtId="0" fontId="9" fillId="0" borderId="2" xfId="0" applyFont="true" applyFill="true" applyBorder="true" applyAlignment="true">
      <alignment horizontal="right" vertical="center" wrapText="true"/>
    </xf>
    <xf numFmtId="180" fontId="9" fillId="0" borderId="2" xfId="0" applyNumberFormat="true" applyFont="true" applyFill="true" applyBorder="true" applyAlignment="true">
      <alignment horizontal="center" vertical="center" wrapText="true"/>
    </xf>
    <xf numFmtId="180" fontId="10" fillId="0" borderId="2" xfId="0" applyNumberFormat="true" applyFont="true" applyFill="true" applyBorder="true" applyAlignment="true">
      <alignment horizontal="center" vertical="center" wrapText="true"/>
    </xf>
    <xf numFmtId="180" fontId="10" fillId="0" borderId="2" xfId="0" applyNumberFormat="true" applyFont="true" applyFill="true" applyBorder="true" applyAlignment="true">
      <alignment horizontal="right" vertical="center" wrapText="true"/>
    </xf>
    <xf numFmtId="180" fontId="11" fillId="0" borderId="2" xfId="0" applyNumberFormat="true" applyFont="true" applyFill="true" applyBorder="true" applyAlignment="true">
      <alignment horizontal="center" vertical="center"/>
    </xf>
    <xf numFmtId="180" fontId="11" fillId="0" borderId="2" xfId="0" applyNumberFormat="true" applyFont="true" applyFill="true" applyBorder="true" applyAlignment="true">
      <alignment horizontal="right" vertical="center" wrapText="true"/>
    </xf>
    <xf numFmtId="180" fontId="6" fillId="0" borderId="2" xfId="0" applyNumberFormat="true" applyFont="true" applyFill="true" applyBorder="true" applyAlignment="true">
      <alignment horizontal="left" vertical="center" wrapText="true"/>
    </xf>
    <xf numFmtId="180" fontId="9" fillId="0" borderId="2" xfId="0" applyNumberFormat="true" applyFont="true" applyFill="true" applyBorder="true" applyAlignment="true">
      <alignment vertical="center"/>
    </xf>
    <xf numFmtId="180" fontId="12" fillId="0" borderId="2" xfId="0" applyNumberFormat="true" applyFont="true" applyFill="true" applyBorder="true" applyAlignment="true">
      <alignment vertical="center"/>
    </xf>
    <xf numFmtId="180" fontId="9" fillId="0" borderId="2" xfId="0" applyNumberFormat="true" applyFont="true" applyFill="true" applyBorder="true" applyAlignment="true">
      <alignment vertical="center" wrapText="true"/>
    </xf>
    <xf numFmtId="180" fontId="12" fillId="0" borderId="2" xfId="0" applyNumberFormat="true" applyFont="true" applyFill="true" applyBorder="true" applyAlignment="true">
      <alignment horizontal="left" vertical="center" wrapText="true"/>
    </xf>
    <xf numFmtId="180" fontId="7" fillId="0" borderId="2" xfId="0" applyNumberFormat="true" applyFont="true" applyFill="true" applyBorder="true" applyAlignment="true">
      <alignment horizontal="left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left" vertical="center"/>
    </xf>
    <xf numFmtId="177" fontId="1" fillId="0" borderId="2" xfId="0" applyNumberFormat="true" applyFont="true" applyFill="true" applyBorder="true" applyAlignment="true">
      <alignment horizontal="center" vertical="center"/>
    </xf>
    <xf numFmtId="177" fontId="1" fillId="0" borderId="2" xfId="0" applyNumberFormat="true" applyFont="true" applyFill="true" applyBorder="true" applyAlignment="true">
      <alignment horizontal="right" vertical="center" wrapText="true"/>
    </xf>
    <xf numFmtId="0" fontId="1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left" vertical="center"/>
    </xf>
    <xf numFmtId="177" fontId="1" fillId="0" borderId="3" xfId="0" applyNumberFormat="true" applyFont="true" applyFill="true" applyBorder="true" applyAlignment="true">
      <alignment horizontal="center" vertical="center"/>
    </xf>
    <xf numFmtId="177" fontId="1" fillId="0" borderId="3" xfId="0" applyNumberFormat="true" applyFont="true" applyFill="true" applyBorder="true" applyAlignment="true">
      <alignment horizontal="right" vertical="center" wrapText="true"/>
    </xf>
    <xf numFmtId="0" fontId="1" fillId="0" borderId="4" xfId="0" applyFont="true" applyFill="true" applyBorder="true" applyAlignment="true">
      <alignment horizontal="center" vertical="center"/>
    </xf>
    <xf numFmtId="0" fontId="1" fillId="0" borderId="4" xfId="0" applyFont="true" applyFill="true" applyBorder="true" applyAlignment="true">
      <alignment horizontal="left" vertical="center"/>
    </xf>
    <xf numFmtId="177" fontId="1" fillId="0" borderId="4" xfId="0" applyNumberFormat="true" applyFont="true" applyFill="true" applyBorder="true" applyAlignment="true">
      <alignment horizontal="center" vertical="center"/>
    </xf>
    <xf numFmtId="177" fontId="1" fillId="0" borderId="4" xfId="0" applyNumberFormat="true" applyFont="true" applyFill="true" applyBorder="true" applyAlignment="true">
      <alignment horizontal="right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177" fontId="6" fillId="0" borderId="2" xfId="0" applyNumberFormat="true" applyFont="true" applyFill="true" applyBorder="true" applyAlignment="true">
      <alignment horizontal="center" vertical="center" wrapText="true"/>
    </xf>
    <xf numFmtId="177" fontId="13" fillId="0" borderId="5" xfId="0" applyNumberFormat="true" applyFont="true" applyFill="true" applyBorder="true" applyAlignment="true">
      <alignment horizontal="center" vertical="center"/>
    </xf>
    <xf numFmtId="180" fontId="14" fillId="0" borderId="0" xfId="0" applyNumberFormat="true" applyFont="true" applyFill="true" applyBorder="true" applyAlignment="true">
      <alignment horizontal="center" vertical="center"/>
    </xf>
    <xf numFmtId="180" fontId="0" fillId="0" borderId="0" xfId="0" applyNumberFormat="true" applyFont="true" applyFill="true" applyAlignment="true">
      <alignment horizontal="center" vertical="center"/>
    </xf>
    <xf numFmtId="177" fontId="13" fillId="0" borderId="2" xfId="0" applyNumberFormat="true" applyFont="true" applyFill="true" applyBorder="true" applyAlignment="true">
      <alignment horizontal="center" vertical="center"/>
    </xf>
    <xf numFmtId="180" fontId="1" fillId="0" borderId="2" xfId="0" applyNumberFormat="true" applyFont="true" applyFill="true" applyBorder="true" applyAlignment="true">
      <alignment horizontal="right" vertical="center" wrapText="true"/>
    </xf>
    <xf numFmtId="180" fontId="1" fillId="0" borderId="3" xfId="0" applyNumberFormat="true" applyFont="true" applyFill="true" applyBorder="true" applyAlignment="true">
      <alignment horizontal="right" vertical="center" wrapText="true"/>
    </xf>
    <xf numFmtId="180" fontId="1" fillId="0" borderId="4" xfId="0" applyNumberFormat="true" applyFont="true" applyFill="true" applyBorder="true" applyAlignment="true">
      <alignment horizontal="right" vertical="center" wrapText="true"/>
    </xf>
    <xf numFmtId="179" fontId="4" fillId="0" borderId="4" xfId="0" applyNumberFormat="true" applyFont="true" applyFill="true" applyBorder="true" applyAlignment="true">
      <alignment horizontal="center" vertical="center"/>
    </xf>
    <xf numFmtId="180" fontId="4" fillId="0" borderId="4" xfId="0" applyNumberFormat="true" applyFont="true" applyFill="true" applyBorder="true" applyAlignment="true">
      <alignment horizontal="left" vertical="center"/>
    </xf>
    <xf numFmtId="180" fontId="4" fillId="0" borderId="4" xfId="0" applyNumberFormat="true" applyFont="true" applyFill="true" applyBorder="true" applyAlignment="true">
      <alignment horizontal="center" vertical="center"/>
    </xf>
    <xf numFmtId="180" fontId="4" fillId="0" borderId="4" xfId="0" applyNumberFormat="true" applyFont="true" applyFill="true" applyBorder="true" applyAlignment="true">
      <alignment horizontal="right" vertical="center" wrapText="true"/>
    </xf>
    <xf numFmtId="179" fontId="4" fillId="0" borderId="4" xfId="0" applyNumberFormat="true" applyFont="true" applyFill="true" applyBorder="true" applyAlignment="true">
      <alignment horizontal="right" vertical="center" wrapText="true"/>
    </xf>
    <xf numFmtId="178" fontId="4" fillId="0" borderId="4" xfId="0" applyNumberFormat="true" applyFont="true" applyFill="true" applyBorder="true" applyAlignment="true">
      <alignment horizontal="right" vertical="center" wrapText="true"/>
    </xf>
    <xf numFmtId="177" fontId="4" fillId="0" borderId="4" xfId="0" applyNumberFormat="true" applyFont="true" applyFill="true" applyBorder="true" applyAlignment="true">
      <alignment horizontal="right" vertical="center" wrapText="true"/>
    </xf>
    <xf numFmtId="177" fontId="4" fillId="0" borderId="0" xfId="0" applyNumberFormat="true" applyFont="true" applyFill="true" applyBorder="true" applyAlignment="true">
      <alignment horizontal="right" vertical="center" wrapText="true"/>
    </xf>
    <xf numFmtId="0" fontId="0" fillId="0" borderId="0" xfId="0" applyFont="true">
      <alignment vertical="center"/>
    </xf>
    <xf numFmtId="179" fontId="0" fillId="0" borderId="6" xfId="0" applyNumberFormat="true" applyFont="true" applyFill="true" applyBorder="true" applyAlignment="true">
      <alignment horizontal="center" vertical="center"/>
    </xf>
    <xf numFmtId="180" fontId="0" fillId="0" borderId="6" xfId="0" applyNumberFormat="true" applyFont="true" applyFill="true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179" fontId="0" fillId="0" borderId="7" xfId="0" applyNumberFormat="true" applyFont="true" applyFill="true" applyBorder="true" applyAlignment="true">
      <alignment horizontal="center" vertical="center"/>
    </xf>
    <xf numFmtId="180" fontId="0" fillId="0" borderId="7" xfId="0" applyNumberFormat="true" applyFont="true" applyFill="true" applyBorder="true" applyAlignment="true">
      <alignment horizontal="center" vertical="center"/>
    </xf>
    <xf numFmtId="179" fontId="1" fillId="0" borderId="2" xfId="0" applyNumberFormat="true" applyFont="true" applyFill="true" applyBorder="true" applyAlignment="true">
      <alignment horizontal="center" vertical="center"/>
    </xf>
    <xf numFmtId="180" fontId="1" fillId="0" borderId="2" xfId="0" applyNumberFormat="true" applyFont="true" applyFill="true" applyBorder="true" applyAlignment="true">
      <alignment horizontal="left" vertical="center"/>
    </xf>
    <xf numFmtId="180" fontId="1" fillId="0" borderId="2" xfId="0" applyNumberFormat="true" applyFont="true" applyFill="true" applyBorder="true" applyAlignment="true">
      <alignment horizontal="center" vertical="center"/>
    </xf>
    <xf numFmtId="180" fontId="3" fillId="0" borderId="2" xfId="0" applyNumberFormat="true" applyFont="true" applyFill="true" applyBorder="true" applyAlignment="true">
      <alignment horizontal="left" vertical="center"/>
    </xf>
    <xf numFmtId="181" fontId="1" fillId="0" borderId="2" xfId="0" applyNumberFormat="true" applyFont="true" applyBorder="true" applyAlignment="true">
      <alignment horizontal="center" vertical="center"/>
    </xf>
    <xf numFmtId="0" fontId="0" fillId="0" borderId="2" xfId="0" applyFont="true" applyBorder="true">
      <alignment vertical="center"/>
    </xf>
    <xf numFmtId="177" fontId="0" fillId="0" borderId="2" xfId="0" applyNumberFormat="true" applyFont="true" applyBorder="true">
      <alignment vertical="center"/>
    </xf>
    <xf numFmtId="181" fontId="0" fillId="0" borderId="0" xfId="0" applyNumberFormat="true">
      <alignment vertical="center"/>
    </xf>
    <xf numFmtId="0" fontId="0" fillId="0" borderId="1" xfId="0" applyFont="true" applyFill="true" applyBorder="true" applyAlignment="true"/>
    <xf numFmtId="10" fontId="0" fillId="0" borderId="6" xfId="0" applyNumberFormat="true" applyFont="true" applyFill="true" applyBorder="true" applyAlignment="true">
      <alignment horizontal="center" vertical="center"/>
    </xf>
    <xf numFmtId="10" fontId="0" fillId="0" borderId="7" xfId="0" applyNumberFormat="true" applyFont="true" applyFill="true" applyBorder="true" applyAlignment="true">
      <alignment horizontal="center" vertical="center"/>
    </xf>
    <xf numFmtId="176" fontId="1" fillId="0" borderId="2" xfId="0" applyNumberFormat="true" applyFont="true" applyFill="true" applyBorder="true" applyAlignment="true">
      <alignment horizontal="center" vertical="center"/>
    </xf>
    <xf numFmtId="180" fontId="3" fillId="0" borderId="2" xfId="0" applyNumberFormat="true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177" fontId="0" fillId="2" borderId="2" xfId="0" applyNumberForma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G8" sqref="G8"/>
    </sheetView>
  </sheetViews>
  <sheetFormatPr defaultColWidth="8.58333333333333" defaultRowHeight="14.25"/>
  <cols>
    <col min="1" max="1" width="4.875" customWidth="true"/>
    <col min="2" max="2" width="18.7" customWidth="true"/>
    <col min="3" max="8" width="15.7" customWidth="true"/>
    <col min="9" max="9" width="5" hidden="true" customWidth="true"/>
    <col min="10" max="10" width="12.625" hidden="true" customWidth="true"/>
    <col min="11" max="11" width="1.875" hidden="true" customWidth="true"/>
    <col min="12" max="12" width="16.375" hidden="true" customWidth="true"/>
    <col min="13" max="13" width="12.8" hidden="true" customWidth="true"/>
    <col min="14" max="14" width="13.9" customWidth="true"/>
    <col min="15" max="15" width="8.58333333333333" customWidth="true"/>
    <col min="17" max="17" width="12.8"/>
  </cols>
  <sheetData>
    <row r="1" ht="30" customHeight="true" spans="1:8">
      <c r="A1" s="14" t="s">
        <v>0</v>
      </c>
      <c r="B1" s="14"/>
      <c r="C1" s="14"/>
      <c r="D1" s="14"/>
      <c r="E1" s="14"/>
      <c r="F1" s="14"/>
      <c r="G1" s="14"/>
      <c r="H1" s="94"/>
    </row>
    <row r="2" ht="32" customHeight="true" spans="1:8">
      <c r="A2" s="81" t="s">
        <v>1</v>
      </c>
      <c r="B2" s="82" t="s">
        <v>2</v>
      </c>
      <c r="C2" s="83" t="s">
        <v>3</v>
      </c>
      <c r="D2" s="83"/>
      <c r="E2" s="83"/>
      <c r="F2" s="83"/>
      <c r="G2" s="83"/>
      <c r="H2" s="95" t="s">
        <v>4</v>
      </c>
    </row>
    <row r="3" ht="32" customHeight="true" spans="1:10">
      <c r="A3" s="84"/>
      <c r="B3" s="85"/>
      <c r="C3" s="83" t="s">
        <v>5</v>
      </c>
      <c r="D3" s="83" t="s">
        <v>6</v>
      </c>
      <c r="E3" s="83" t="s">
        <v>7</v>
      </c>
      <c r="F3" s="83" t="s">
        <v>8</v>
      </c>
      <c r="G3" s="83" t="s">
        <v>9</v>
      </c>
      <c r="H3" s="96"/>
      <c r="J3" s="100" t="s">
        <v>10</v>
      </c>
    </row>
    <row r="4" ht="32" customHeight="true" spans="1:13">
      <c r="A4" s="86" t="s">
        <v>11</v>
      </c>
      <c r="B4" s="87" t="s">
        <v>12</v>
      </c>
      <c r="C4" s="88">
        <v>17245.023134</v>
      </c>
      <c r="D4" s="53">
        <v>2084.146125</v>
      </c>
      <c r="E4" s="88">
        <v>4285.448412</v>
      </c>
      <c r="F4" s="88"/>
      <c r="G4" s="88">
        <v>23614.617671</v>
      </c>
      <c r="H4" s="97">
        <v>85.6721812805485</v>
      </c>
      <c r="J4" s="101">
        <f>G4/24450*10000</f>
        <v>9658.33033578732</v>
      </c>
      <c r="L4">
        <v>234066176.71</v>
      </c>
      <c r="M4">
        <f>G4-L4/10000</f>
        <v>208</v>
      </c>
    </row>
    <row r="5" ht="32" customHeight="true" spans="1:10">
      <c r="A5" s="86"/>
      <c r="B5" s="87"/>
      <c r="C5" s="88"/>
      <c r="D5" s="88"/>
      <c r="E5" s="88"/>
      <c r="F5" s="88"/>
      <c r="G5" s="88"/>
      <c r="H5" s="97"/>
      <c r="J5" s="101"/>
    </row>
    <row r="6" ht="32" customHeight="true" spans="1:10">
      <c r="A6" s="51" t="s">
        <v>13</v>
      </c>
      <c r="B6" s="87" t="s">
        <v>14</v>
      </c>
      <c r="C6" s="88"/>
      <c r="D6" s="88"/>
      <c r="E6" s="88"/>
      <c r="F6" s="88">
        <v>2389.0777920843</v>
      </c>
      <c r="G6" s="88">
        <v>2389.0777920843</v>
      </c>
      <c r="H6" s="97">
        <v>8.66740713520565</v>
      </c>
      <c r="J6" s="101">
        <f>G6/24450*10000</f>
        <v>977.127931322822</v>
      </c>
    </row>
    <row r="7" ht="32" customHeight="true" spans="1:10">
      <c r="A7" s="51"/>
      <c r="B7" s="87"/>
      <c r="C7" s="88"/>
      <c r="D7" s="88"/>
      <c r="E7" s="88"/>
      <c r="F7" s="88"/>
      <c r="G7" s="88"/>
      <c r="H7" s="97"/>
      <c r="J7" s="101"/>
    </row>
    <row r="8" ht="32" customHeight="true" spans="1:10">
      <c r="A8" s="51" t="s">
        <v>15</v>
      </c>
      <c r="B8" s="89" t="s">
        <v>16</v>
      </c>
      <c r="C8" s="88"/>
      <c r="D8" s="88"/>
      <c r="E8" s="88"/>
      <c r="F8" s="88">
        <v>1560.23172778506</v>
      </c>
      <c r="G8" s="88">
        <v>1560.23172778506</v>
      </c>
      <c r="H8" s="97">
        <v>5.56041158424585</v>
      </c>
      <c r="J8" s="101">
        <f>G8/24450*10000</f>
        <v>638.13158600616</v>
      </c>
    </row>
    <row r="9" ht="32" customHeight="true" spans="1:10">
      <c r="A9" s="51"/>
      <c r="B9" s="89"/>
      <c r="C9" s="88"/>
      <c r="D9" s="88"/>
      <c r="E9" s="88"/>
      <c r="F9" s="88"/>
      <c r="G9" s="88"/>
      <c r="H9" s="97"/>
      <c r="J9" s="101"/>
    </row>
    <row r="10" ht="32" customHeight="true" spans="1:13">
      <c r="A10" s="51" t="s">
        <v>17</v>
      </c>
      <c r="B10" s="87" t="s">
        <v>18</v>
      </c>
      <c r="C10" s="88">
        <v>17245.023134</v>
      </c>
      <c r="D10" s="88">
        <v>2084.146125</v>
      </c>
      <c r="E10" s="88">
        <v>4285.448412</v>
      </c>
      <c r="F10" s="88">
        <v>3949.30951986936</v>
      </c>
      <c r="G10" s="88">
        <v>27563.9271908694</v>
      </c>
      <c r="H10" s="97">
        <v>100</v>
      </c>
      <c r="J10" s="101">
        <f>G10/24450*10000</f>
        <v>11273.5898531163</v>
      </c>
      <c r="L10">
        <v>27600</v>
      </c>
      <c r="M10">
        <f>L10-G10</f>
        <v>36.072809130641</v>
      </c>
    </row>
    <row r="11" ht="32" customHeight="true" spans="1:10">
      <c r="A11" s="51"/>
      <c r="C11" s="87"/>
      <c r="D11" s="88"/>
      <c r="E11" s="88"/>
      <c r="F11" s="88"/>
      <c r="G11" s="98"/>
      <c r="H11" s="88"/>
      <c r="J11">
        <f>27600-G10</f>
        <v>36.072809130641</v>
      </c>
    </row>
    <row r="12" ht="32" customHeight="true" spans="1:8">
      <c r="A12" s="51" t="s">
        <v>19</v>
      </c>
      <c r="B12" s="87" t="s">
        <v>4</v>
      </c>
      <c r="C12" s="90">
        <v>62.5637377960876</v>
      </c>
      <c r="D12" s="90">
        <v>7.56113637424779</v>
      </c>
      <c r="E12" s="90">
        <v>15.5473071102131</v>
      </c>
      <c r="F12" s="90">
        <v>14.3278187194515</v>
      </c>
      <c r="G12" s="90">
        <v>100</v>
      </c>
      <c r="H12" s="99"/>
    </row>
    <row r="13" hidden="true"/>
    <row r="14" s="80" customFormat="true" hidden="true" spans="1:8">
      <c r="A14" s="91"/>
      <c r="B14" s="91" t="s">
        <v>20</v>
      </c>
      <c r="C14" s="92">
        <f>C10/24450*10000</f>
        <v>7053.17919591002</v>
      </c>
      <c r="D14" s="92">
        <f>D10/24450*10000</f>
        <v>852.411503067485</v>
      </c>
      <c r="E14" s="92">
        <f>E10/24450*10000</f>
        <v>1752.73963680982</v>
      </c>
      <c r="F14" s="92">
        <f>F10/24450*10000</f>
        <v>1615.25951732898</v>
      </c>
      <c r="G14" s="92">
        <f>G10/24450*10000</f>
        <v>11273.5898531163</v>
      </c>
      <c r="H14" s="91"/>
    </row>
    <row r="15" hidden="true" spans="3:5">
      <c r="C15" s="93">
        <f>C4/G10*100</f>
        <v>62.5637377960876</v>
      </c>
      <c r="D15" s="93">
        <f>D4/G10*100</f>
        <v>7.56113637424779</v>
      </c>
      <c r="E15" s="93">
        <f>E4/G10*100</f>
        <v>15.5473071102131</v>
      </c>
    </row>
    <row r="16" spans="12:14">
      <c r="L16">
        <f>G10*0.8</f>
        <v>22051.1417526955</v>
      </c>
      <c r="M16">
        <f>G10*0.2</f>
        <v>5512.78543817387</v>
      </c>
      <c r="N16">
        <f>L16+M16-G10</f>
        <v>0</v>
      </c>
    </row>
    <row r="17" spans="12:12">
      <c r="L17">
        <f>G10/2</f>
        <v>13781.9635954347</v>
      </c>
    </row>
  </sheetData>
  <sheetProtection formatCells="0" insertHyperlinks="0" autoFilter="0"/>
  <mergeCells count="5">
    <mergeCell ref="A1:H1"/>
    <mergeCell ref="C2:G2"/>
    <mergeCell ref="A2:A3"/>
    <mergeCell ref="B2:B3"/>
    <mergeCell ref="H2:H3"/>
  </mergeCells>
  <printOptions horizontalCentered="true" verticalCentered="true"/>
  <pageMargins left="0.708333333333333" right="0.708333333333333" top="0.747916666666667" bottom="0.747916666666667" header="0.314583333333333" footer="0.314583333333333"/>
  <pageSetup paperSize="9" firstPageNumber="5" orientation="landscape" useFirstPageNumber="tru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Y150"/>
  <sheetViews>
    <sheetView tabSelected="1" view="pageBreakPreview" zoomScale="70" zoomScaleNormal="90" zoomScaleSheetLayoutView="70" workbookViewId="0">
      <pane ySplit="3" topLeftCell="A28" activePane="bottomLeft" state="frozen"/>
      <selection/>
      <selection pane="bottomLeft" activeCell="B50" sqref="B50"/>
    </sheetView>
  </sheetViews>
  <sheetFormatPr defaultColWidth="9" defaultRowHeight="21" customHeight="true"/>
  <cols>
    <col min="1" max="1" width="7.14166666666667" style="6" customWidth="true"/>
    <col min="2" max="2" width="43.025" style="7" customWidth="true"/>
    <col min="3" max="3" width="8.56666666666667" style="8" customWidth="true"/>
    <col min="4" max="5" width="14.8166666666667" style="9" customWidth="true"/>
    <col min="6" max="6" width="14.8166666666667" style="10" customWidth="true"/>
    <col min="7" max="7" width="14.8166666666667" style="11" customWidth="true"/>
    <col min="8" max="8" width="14.8166666666667" style="9" customWidth="true"/>
    <col min="9" max="9" width="14.8166666666667" style="12" customWidth="true"/>
    <col min="10" max="10" width="15.8916666666667" style="8" hidden="true" customWidth="true"/>
    <col min="11" max="11" width="17.1083333333333" style="8" hidden="true" customWidth="true"/>
    <col min="12" max="12" width="12.3333333333333" style="8" hidden="true" customWidth="true"/>
    <col min="13" max="13" width="19.325" style="8" hidden="true" customWidth="true"/>
    <col min="14" max="14" width="15.1083333333333" style="8" hidden="true" customWidth="true"/>
    <col min="15" max="16" width="9" style="8" hidden="true" customWidth="true"/>
    <col min="17" max="17" width="16.5" style="8" hidden="true" customWidth="true"/>
    <col min="18" max="18" width="11.6" style="8" hidden="true" customWidth="true"/>
    <col min="19" max="19" width="9" style="8" hidden="true" customWidth="true"/>
    <col min="20" max="25" width="9" style="8"/>
    <col min="26" max="16384" width="9" style="13"/>
  </cols>
  <sheetData>
    <row r="1" ht="60" customHeight="true" spans="1:9">
      <c r="A1" s="14" t="s">
        <v>21</v>
      </c>
      <c r="B1" s="15"/>
      <c r="C1" s="14"/>
      <c r="D1" s="16"/>
      <c r="E1" s="16"/>
      <c r="F1" s="16"/>
      <c r="G1" s="16"/>
      <c r="H1" s="16"/>
      <c r="I1" s="16"/>
    </row>
    <row r="2" ht="29.15" customHeight="true" spans="1:9">
      <c r="A2" s="17" t="s">
        <v>1</v>
      </c>
      <c r="B2" s="17" t="s">
        <v>22</v>
      </c>
      <c r="C2" s="18" t="s">
        <v>23</v>
      </c>
      <c r="D2" s="19"/>
      <c r="E2" s="17" t="s">
        <v>24</v>
      </c>
      <c r="F2" s="19"/>
      <c r="G2" s="19"/>
      <c r="H2" s="19"/>
      <c r="I2" s="63"/>
    </row>
    <row r="3" s="1" customFormat="true" ht="41" customHeight="true" spans="1:11">
      <c r="A3" s="19"/>
      <c r="B3" s="19"/>
      <c r="C3" s="18" t="s">
        <v>25</v>
      </c>
      <c r="D3" s="17" t="s">
        <v>26</v>
      </c>
      <c r="E3" s="17" t="s">
        <v>27</v>
      </c>
      <c r="F3" s="17" t="s">
        <v>28</v>
      </c>
      <c r="G3" s="17" t="s">
        <v>29</v>
      </c>
      <c r="H3" s="17" t="s">
        <v>30</v>
      </c>
      <c r="I3" s="64" t="s">
        <v>31</v>
      </c>
      <c r="J3" s="65">
        <v>229555520.26</v>
      </c>
      <c r="K3" s="1">
        <f>J3-I4*10000</f>
        <v>-6590656.45000002</v>
      </c>
    </row>
    <row r="4" s="2" customFormat="true" ht="29.15" customHeight="true" spans="1:18">
      <c r="A4" s="20" t="s">
        <v>32</v>
      </c>
      <c r="B4" s="21" t="s">
        <v>5</v>
      </c>
      <c r="C4" s="22" t="s">
        <v>33</v>
      </c>
      <c r="D4" s="23">
        <v>46000</v>
      </c>
      <c r="E4" s="23">
        <v>17245.023134</v>
      </c>
      <c r="F4" s="23">
        <v>2084.146125</v>
      </c>
      <c r="G4" s="23">
        <v>4285.448412</v>
      </c>
      <c r="H4" s="23">
        <v>0</v>
      </c>
      <c r="I4" s="23">
        <v>23614.617671</v>
      </c>
      <c r="J4" s="2">
        <v>231557395.29</v>
      </c>
      <c r="K4" s="2">
        <f>J4-I4*10000</f>
        <v>-4588781.42000002</v>
      </c>
      <c r="Q4" s="2">
        <v>234066176.71</v>
      </c>
      <c r="R4" s="2">
        <f>I4-Q4/10000-I29</f>
        <v>0</v>
      </c>
    </row>
    <row r="5" s="2" customFormat="true" ht="29.15" customHeight="true" spans="1:18">
      <c r="A5" s="24" t="s">
        <v>34</v>
      </c>
      <c r="B5" s="25" t="s">
        <v>35</v>
      </c>
      <c r="C5" s="22" t="s">
        <v>33</v>
      </c>
      <c r="D5" s="26">
        <v>44400</v>
      </c>
      <c r="E5" s="23">
        <v>15982.938905</v>
      </c>
      <c r="F5" s="23">
        <v>1441.116899</v>
      </c>
      <c r="G5" s="23">
        <v>3501.141022</v>
      </c>
      <c r="H5" s="23">
        <v>0</v>
      </c>
      <c r="I5" s="23">
        <v>20925.196826</v>
      </c>
      <c r="Q5" s="2">
        <v>207179764.11</v>
      </c>
      <c r="R5" s="2">
        <f t="shared" ref="R5:R20" si="0">I5-Q5/10000</f>
        <v>207.220415</v>
      </c>
    </row>
    <row r="6" s="1" customFormat="true" ht="29.15" customHeight="true" spans="1:25">
      <c r="A6" s="27">
        <v>2</v>
      </c>
      <c r="B6" s="28" t="s">
        <v>36</v>
      </c>
      <c r="C6" s="29" t="s">
        <v>37</v>
      </c>
      <c r="D6" s="30">
        <v>44400</v>
      </c>
      <c r="E6" s="37">
        <v>15982.938905</v>
      </c>
      <c r="F6" s="37"/>
      <c r="G6" s="37"/>
      <c r="H6" s="37"/>
      <c r="I6" s="37">
        <v>15982.938905</v>
      </c>
      <c r="J6" s="8" t="e">
        <f>#REF!*#REF!-I6*10000</f>
        <v>#REF!</v>
      </c>
      <c r="K6" s="8"/>
      <c r="L6" s="8" t="e">
        <f>I22+I24+#REF!+I25</f>
        <v>#REF!</v>
      </c>
      <c r="M6" s="8"/>
      <c r="N6" s="8"/>
      <c r="O6" s="8"/>
      <c r="P6" s="8"/>
      <c r="Q6" s="8">
        <v>157757184.9</v>
      </c>
      <c r="R6" s="2">
        <f t="shared" si="0"/>
        <v>207.220415</v>
      </c>
      <c r="S6" s="8"/>
      <c r="T6" s="8"/>
      <c r="U6" s="8"/>
      <c r="V6" s="8"/>
      <c r="W6" s="8"/>
      <c r="X6" s="8"/>
      <c r="Y6" s="8"/>
    </row>
    <row r="7" s="3" customFormat="true" ht="29.15" customHeight="true" spans="1:25">
      <c r="A7" s="27">
        <v>3</v>
      </c>
      <c r="B7" s="31" t="s">
        <v>38</v>
      </c>
      <c r="C7" s="29" t="s">
        <v>37</v>
      </c>
      <c r="D7" s="30">
        <v>44400</v>
      </c>
      <c r="E7" s="37"/>
      <c r="F7" s="37">
        <v>5.496263</v>
      </c>
      <c r="G7" s="37">
        <v>640.86828</v>
      </c>
      <c r="H7" s="37"/>
      <c r="I7" s="37">
        <v>646.364543</v>
      </c>
      <c r="J7" s="66"/>
      <c r="K7" s="66"/>
      <c r="M7" s="66"/>
      <c r="N7" s="66"/>
      <c r="O7" s="66"/>
      <c r="P7" s="66"/>
      <c r="Q7" s="66">
        <v>6463645.43</v>
      </c>
      <c r="R7" s="2">
        <f t="shared" si="0"/>
        <v>0</v>
      </c>
      <c r="S7" s="66"/>
      <c r="T7" s="66"/>
      <c r="U7" s="66"/>
      <c r="V7" s="66"/>
      <c r="W7" s="66"/>
      <c r="X7" s="66"/>
      <c r="Y7" s="66"/>
    </row>
    <row r="8" s="3" customFormat="true" ht="29.15" customHeight="true" spans="1:25">
      <c r="A8" s="27">
        <v>4</v>
      </c>
      <c r="B8" s="31" t="s">
        <v>39</v>
      </c>
      <c r="C8" s="32" t="s">
        <v>40</v>
      </c>
      <c r="D8" s="30">
        <v>44400</v>
      </c>
      <c r="E8" s="42"/>
      <c r="F8" s="42">
        <v>34.120776</v>
      </c>
      <c r="G8" s="42">
        <v>295.902716</v>
      </c>
      <c r="H8" s="42"/>
      <c r="I8" s="42">
        <v>330.023492</v>
      </c>
      <c r="J8" s="66" t="e">
        <f>#REF!*#REF!-I8*10000</f>
        <v>#REF!</v>
      </c>
      <c r="K8" s="66"/>
      <c r="L8" s="3" t="e">
        <f>SUM(L6:L6)</f>
        <v>#REF!</v>
      </c>
      <c r="M8" s="66"/>
      <c r="N8" s="66"/>
      <c r="O8" s="66"/>
      <c r="P8" s="66"/>
      <c r="Q8" s="66">
        <v>3300234.92</v>
      </c>
      <c r="R8" s="2">
        <f t="shared" si="0"/>
        <v>0</v>
      </c>
      <c r="S8" s="66"/>
      <c r="T8" s="66"/>
      <c r="U8" s="66"/>
      <c r="V8" s="66"/>
      <c r="W8" s="66"/>
      <c r="X8" s="66"/>
      <c r="Y8" s="66"/>
    </row>
    <row r="9" s="3" customFormat="true" ht="36.75" customHeight="true" spans="1:25">
      <c r="A9" s="27">
        <v>5</v>
      </c>
      <c r="B9" s="33" t="s">
        <v>41</v>
      </c>
      <c r="C9" s="32" t="s">
        <v>40</v>
      </c>
      <c r="D9" s="30">
        <v>420</v>
      </c>
      <c r="E9" s="42"/>
      <c r="F9" s="42"/>
      <c r="G9" s="42">
        <v>225.879739</v>
      </c>
      <c r="H9" s="42"/>
      <c r="I9" s="42">
        <v>225.879739</v>
      </c>
      <c r="J9" s="66" t="e">
        <f>#REF!*#REF!-I9*10000</f>
        <v>#REF!</v>
      </c>
      <c r="K9" s="66"/>
      <c r="L9" s="66"/>
      <c r="M9" s="66"/>
      <c r="N9" s="66"/>
      <c r="O9" s="66"/>
      <c r="P9" s="66"/>
      <c r="Q9" s="66">
        <v>1802632.39</v>
      </c>
      <c r="R9" s="2">
        <f t="shared" si="0"/>
        <v>45.6165</v>
      </c>
      <c r="S9" s="66"/>
      <c r="T9" s="66"/>
      <c r="U9" s="66"/>
      <c r="V9" s="66"/>
      <c r="W9" s="66"/>
      <c r="X9" s="66"/>
      <c r="Y9" s="66"/>
    </row>
    <row r="10" s="3" customFormat="true" ht="29.15" customHeight="true" spans="1:25">
      <c r="A10" s="27">
        <v>6</v>
      </c>
      <c r="B10" s="31" t="s">
        <v>42</v>
      </c>
      <c r="C10" s="32" t="s">
        <v>40</v>
      </c>
      <c r="D10" s="30">
        <v>44400</v>
      </c>
      <c r="E10" s="42"/>
      <c r="F10" s="42">
        <v>97.964796</v>
      </c>
      <c r="G10" s="42">
        <v>759.66902</v>
      </c>
      <c r="H10" s="42"/>
      <c r="I10" s="42">
        <v>857.633816</v>
      </c>
      <c r="J10" s="66" t="e">
        <f>#REF!*#REF!-I10*10000</f>
        <v>#REF!</v>
      </c>
      <c r="K10" s="66"/>
      <c r="L10" s="66"/>
      <c r="M10" s="66"/>
      <c r="N10" s="66"/>
      <c r="O10" s="66"/>
      <c r="P10" s="66"/>
      <c r="Q10" s="66">
        <v>8576338.16</v>
      </c>
      <c r="R10" s="2">
        <f t="shared" si="0"/>
        <v>0</v>
      </c>
      <c r="S10" s="66"/>
      <c r="T10" s="66"/>
      <c r="U10" s="66"/>
      <c r="V10" s="66"/>
      <c r="W10" s="66"/>
      <c r="X10" s="66"/>
      <c r="Y10" s="66"/>
    </row>
    <row r="11" s="3" customFormat="true" ht="29.15" customHeight="true" spans="1:25">
      <c r="A11" s="27">
        <v>7</v>
      </c>
      <c r="B11" s="31" t="s">
        <v>43</v>
      </c>
      <c r="C11" s="32" t="s">
        <v>40</v>
      </c>
      <c r="D11" s="30">
        <v>44400</v>
      </c>
      <c r="E11" s="42"/>
      <c r="F11" s="42">
        <v>566.4948</v>
      </c>
      <c r="G11" s="42">
        <v>729.310445</v>
      </c>
      <c r="H11" s="42"/>
      <c r="I11" s="42">
        <v>1295.805245</v>
      </c>
      <c r="J11" s="66" t="e">
        <f>#REF!*#REF!-I11*10000</f>
        <v>#REF!</v>
      </c>
      <c r="K11" s="66"/>
      <c r="L11" s="66"/>
      <c r="M11" s="66"/>
      <c r="N11" s="66"/>
      <c r="O11" s="66"/>
      <c r="P11" s="66"/>
      <c r="Q11" s="66">
        <v>12958052.45</v>
      </c>
      <c r="R11" s="2">
        <f t="shared" si="0"/>
        <v>0</v>
      </c>
      <c r="S11" s="66"/>
      <c r="T11" s="66"/>
      <c r="U11" s="66"/>
      <c r="V11" s="66"/>
      <c r="W11" s="66"/>
      <c r="X11" s="66"/>
      <c r="Y11" s="66"/>
    </row>
    <row r="12" s="3" customFormat="true" ht="29.15" customHeight="true" spans="1:25">
      <c r="A12" s="27">
        <v>8</v>
      </c>
      <c r="B12" s="31" t="s">
        <v>44</v>
      </c>
      <c r="C12" s="32" t="s">
        <v>40</v>
      </c>
      <c r="D12" s="30">
        <v>44400</v>
      </c>
      <c r="E12" s="42"/>
      <c r="F12" s="42">
        <v>447.100264</v>
      </c>
      <c r="G12" s="42">
        <v>849.510822</v>
      </c>
      <c r="H12" s="42"/>
      <c r="I12" s="42">
        <v>1296.611086</v>
      </c>
      <c r="J12" s="66" t="e">
        <f>#REF!*#REF!-I12*10000</f>
        <v>#REF!</v>
      </c>
      <c r="K12" s="66"/>
      <c r="L12" s="66"/>
      <c r="M12" s="66"/>
      <c r="N12" s="66"/>
      <c r="O12" s="66"/>
      <c r="P12" s="66"/>
      <c r="Q12" s="66">
        <v>12966110.86</v>
      </c>
      <c r="R12" s="2">
        <f t="shared" si="0"/>
        <v>0</v>
      </c>
      <c r="S12" s="66"/>
      <c r="T12" s="66"/>
      <c r="U12" s="66"/>
      <c r="V12" s="66"/>
      <c r="W12" s="66"/>
      <c r="X12" s="66"/>
      <c r="Y12" s="66"/>
    </row>
    <row r="13" s="1" customFormat="true" ht="29.15" customHeight="true" spans="1:18">
      <c r="A13" s="27">
        <v>9</v>
      </c>
      <c r="B13" s="28" t="s">
        <v>45</v>
      </c>
      <c r="C13" s="29" t="s">
        <v>46</v>
      </c>
      <c r="D13" s="34">
        <v>6</v>
      </c>
      <c r="E13" s="37"/>
      <c r="F13" s="37">
        <v>289.94</v>
      </c>
      <c r="G13" s="37"/>
      <c r="H13" s="37"/>
      <c r="I13" s="37">
        <v>289.94</v>
      </c>
      <c r="J13" s="8" t="e">
        <f>#REF!*#REF!-I13*10000</f>
        <v>#REF!</v>
      </c>
      <c r="Q13" s="1">
        <v>2114600</v>
      </c>
      <c r="R13" s="2">
        <f t="shared" si="0"/>
        <v>78.48</v>
      </c>
    </row>
    <row r="14" s="1" customFormat="true" ht="29.15" customHeight="true" spans="1:18">
      <c r="A14" s="24" t="s">
        <v>47</v>
      </c>
      <c r="B14" s="25" t="s">
        <v>48</v>
      </c>
      <c r="C14" s="35" t="s">
        <v>33</v>
      </c>
      <c r="D14" s="23">
        <v>1600</v>
      </c>
      <c r="E14" s="23">
        <v>591.792563</v>
      </c>
      <c r="F14" s="23">
        <v>643.029226</v>
      </c>
      <c r="G14" s="23">
        <v>230.925526</v>
      </c>
      <c r="H14" s="23">
        <v>0</v>
      </c>
      <c r="I14" s="23">
        <v>1465.747315</v>
      </c>
      <c r="J14" s="8"/>
      <c r="Q14" s="1">
        <v>14657473.15</v>
      </c>
      <c r="R14" s="2">
        <f t="shared" si="0"/>
        <v>0</v>
      </c>
    </row>
    <row r="15" s="1" customFormat="true" ht="29.15" customHeight="true" spans="1:18">
      <c r="A15" s="27">
        <v>1</v>
      </c>
      <c r="B15" s="36" t="s">
        <v>36</v>
      </c>
      <c r="C15" s="29" t="s">
        <v>37</v>
      </c>
      <c r="D15" s="37">
        <v>1600</v>
      </c>
      <c r="E15" s="37">
        <v>591.792563</v>
      </c>
      <c r="F15" s="37"/>
      <c r="G15" s="37"/>
      <c r="H15" s="37"/>
      <c r="I15" s="37">
        <v>591.792563</v>
      </c>
      <c r="J15" s="8"/>
      <c r="Q15" s="1">
        <v>5917925.63</v>
      </c>
      <c r="R15" s="2">
        <f t="shared" si="0"/>
        <v>0</v>
      </c>
    </row>
    <row r="16" s="1" customFormat="true" ht="29.15" customHeight="true" spans="1:18">
      <c r="A16" s="27">
        <v>2</v>
      </c>
      <c r="B16" s="36" t="s">
        <v>49</v>
      </c>
      <c r="C16" s="29" t="s">
        <v>37</v>
      </c>
      <c r="D16" s="37">
        <v>1600</v>
      </c>
      <c r="E16" s="42"/>
      <c r="F16" s="42">
        <v>191.89919</v>
      </c>
      <c r="G16" s="42">
        <v>131.046039</v>
      </c>
      <c r="H16" s="42"/>
      <c r="I16" s="37">
        <v>322.945229</v>
      </c>
      <c r="J16" s="8"/>
      <c r="Q16" s="1">
        <v>3229452.29</v>
      </c>
      <c r="R16" s="2">
        <f t="shared" si="0"/>
        <v>0</v>
      </c>
    </row>
    <row r="17" s="1" customFormat="true" ht="29.15" customHeight="true" spans="1:18">
      <c r="A17" s="27">
        <v>3</v>
      </c>
      <c r="B17" s="36" t="s">
        <v>50</v>
      </c>
      <c r="C17" s="29" t="s">
        <v>37</v>
      </c>
      <c r="D17" s="37">
        <v>1600</v>
      </c>
      <c r="E17" s="42"/>
      <c r="F17" s="42">
        <v>7.051571</v>
      </c>
      <c r="G17" s="42">
        <v>8.6982</v>
      </c>
      <c r="H17" s="42"/>
      <c r="I17" s="37">
        <v>15.749771</v>
      </c>
      <c r="J17" s="8"/>
      <c r="Q17" s="1">
        <v>157497.71</v>
      </c>
      <c r="R17" s="2">
        <f t="shared" si="0"/>
        <v>0</v>
      </c>
    </row>
    <row r="18" s="1" customFormat="true" ht="29.15" customHeight="true" spans="1:18">
      <c r="A18" s="27">
        <v>4</v>
      </c>
      <c r="B18" s="36" t="s">
        <v>51</v>
      </c>
      <c r="C18" s="29" t="s">
        <v>37</v>
      </c>
      <c r="D18" s="37">
        <v>1600</v>
      </c>
      <c r="E18" s="42"/>
      <c r="F18" s="42">
        <v>30.731848</v>
      </c>
      <c r="G18" s="42">
        <v>22.489487</v>
      </c>
      <c r="H18" s="42"/>
      <c r="I18" s="37">
        <v>53.221335</v>
      </c>
      <c r="J18" s="8"/>
      <c r="Q18" s="1">
        <v>532213.35</v>
      </c>
      <c r="R18" s="2">
        <f t="shared" si="0"/>
        <v>0</v>
      </c>
    </row>
    <row r="19" s="1" customFormat="true" ht="29.15" customHeight="true" spans="1:18">
      <c r="A19" s="27">
        <v>5</v>
      </c>
      <c r="B19" s="36" t="s">
        <v>52</v>
      </c>
      <c r="C19" s="29" t="s">
        <v>37</v>
      </c>
      <c r="D19" s="37">
        <v>1600</v>
      </c>
      <c r="E19" s="42"/>
      <c r="F19" s="42">
        <v>68.250632</v>
      </c>
      <c r="G19" s="42">
        <v>68.6918</v>
      </c>
      <c r="H19" s="42"/>
      <c r="I19" s="37">
        <v>136.942432</v>
      </c>
      <c r="J19" s="8"/>
      <c r="Q19" s="1">
        <v>1369424.32</v>
      </c>
      <c r="R19" s="2">
        <f t="shared" si="0"/>
        <v>0</v>
      </c>
    </row>
    <row r="20" s="1" customFormat="true" ht="29.15" customHeight="true" spans="1:18">
      <c r="A20" s="27">
        <v>6</v>
      </c>
      <c r="B20" s="33" t="s">
        <v>53</v>
      </c>
      <c r="C20" s="29" t="s">
        <v>37</v>
      </c>
      <c r="D20" s="37">
        <v>1600</v>
      </c>
      <c r="E20" s="37"/>
      <c r="F20" s="37">
        <v>345.095985</v>
      </c>
      <c r="G20" s="37"/>
      <c r="H20" s="37"/>
      <c r="I20" s="37">
        <v>345.095985</v>
      </c>
      <c r="J20" s="8"/>
      <c r="Q20" s="1">
        <v>3450959.85</v>
      </c>
      <c r="R20" s="2">
        <f t="shared" si="0"/>
        <v>0</v>
      </c>
    </row>
    <row r="21" s="1" customFormat="true" ht="29.15" customHeight="true" spans="1:18">
      <c r="A21" s="24" t="s">
        <v>54</v>
      </c>
      <c r="B21" s="38" t="s">
        <v>55</v>
      </c>
      <c r="C21" s="35"/>
      <c r="D21" s="23"/>
      <c r="E21" s="23">
        <v>670.291666</v>
      </c>
      <c r="F21" s="23">
        <v>0</v>
      </c>
      <c r="G21" s="23">
        <v>553.381864</v>
      </c>
      <c r="H21" s="23">
        <v>0</v>
      </c>
      <c r="I21" s="23">
        <v>1223.67353</v>
      </c>
      <c r="J21" s="8"/>
      <c r="Q21" s="8">
        <v>10156735.3</v>
      </c>
      <c r="R21" s="2">
        <f t="shared" ref="R21:R35" si="1">I21-Q21/10000</f>
        <v>208</v>
      </c>
    </row>
    <row r="22" s="1" customFormat="true" ht="29.15" customHeight="true" spans="1:25">
      <c r="A22" s="27">
        <v>1</v>
      </c>
      <c r="B22" s="36" t="s">
        <v>56</v>
      </c>
      <c r="C22" s="29" t="s">
        <v>37</v>
      </c>
      <c r="D22" s="37">
        <v>5390</v>
      </c>
      <c r="E22" s="37">
        <v>191.769642</v>
      </c>
      <c r="F22" s="37"/>
      <c r="G22" s="37"/>
      <c r="H22" s="37"/>
      <c r="I22" s="37">
        <v>191.769642</v>
      </c>
      <c r="J22" s="8" t="e">
        <f>#REF!*#REF!-I22*10000</f>
        <v>#REF!</v>
      </c>
      <c r="K22" s="8"/>
      <c r="L22" s="8">
        <v>1917696.42</v>
      </c>
      <c r="M22" s="8">
        <f>L22-I22*10000</f>
        <v>0</v>
      </c>
      <c r="N22" s="8"/>
      <c r="O22" s="8"/>
      <c r="P22" s="8"/>
      <c r="Q22" s="8">
        <v>1917696.42</v>
      </c>
      <c r="R22" s="2">
        <f t="shared" si="1"/>
        <v>0</v>
      </c>
      <c r="S22" s="8"/>
      <c r="T22" s="8"/>
      <c r="U22" s="8"/>
      <c r="V22" s="8"/>
      <c r="W22" s="8"/>
      <c r="X22" s="8"/>
      <c r="Y22" s="8"/>
    </row>
    <row r="23" s="1" customFormat="true" ht="29.15" customHeight="true" spans="1:25">
      <c r="A23" s="27">
        <v>2</v>
      </c>
      <c r="B23" s="36" t="s">
        <v>57</v>
      </c>
      <c r="C23" s="29" t="s">
        <v>37</v>
      </c>
      <c r="D23" s="37">
        <v>4890</v>
      </c>
      <c r="E23" s="37">
        <v>230.411431</v>
      </c>
      <c r="F23" s="37"/>
      <c r="G23" s="37"/>
      <c r="H23" s="37"/>
      <c r="I23" s="37">
        <v>230.411431</v>
      </c>
      <c r="J23" s="8" t="e">
        <f>#REF!*#REF!-I23*10000</f>
        <v>#REF!</v>
      </c>
      <c r="K23" s="8"/>
      <c r="L23" s="8">
        <v>1397409.9</v>
      </c>
      <c r="M23" s="8">
        <f t="shared" ref="M23:M28" si="2">L23-I23*10000</f>
        <v>-906704.41</v>
      </c>
      <c r="N23" s="8"/>
      <c r="O23" s="8"/>
      <c r="P23" s="8"/>
      <c r="Q23" s="8">
        <v>2304114.31</v>
      </c>
      <c r="R23" s="2">
        <f t="shared" si="1"/>
        <v>0</v>
      </c>
      <c r="S23" s="8"/>
      <c r="T23" s="8"/>
      <c r="U23" s="8"/>
      <c r="V23" s="8"/>
      <c r="W23" s="8"/>
      <c r="X23" s="8"/>
      <c r="Y23" s="8"/>
    </row>
    <row r="24" s="1" customFormat="true" ht="29.15" customHeight="true" spans="1:25">
      <c r="A24" s="27">
        <v>3</v>
      </c>
      <c r="B24" s="36" t="s">
        <v>58</v>
      </c>
      <c r="C24" s="29" t="s">
        <v>37</v>
      </c>
      <c r="D24" s="37">
        <v>1315</v>
      </c>
      <c r="E24" s="37">
        <v>10.135126</v>
      </c>
      <c r="F24" s="37"/>
      <c r="G24" s="37"/>
      <c r="H24" s="37"/>
      <c r="I24" s="37">
        <v>10.135126</v>
      </c>
      <c r="J24" s="8" t="e">
        <f>#REF!*#REF!-I24*10000</f>
        <v>#REF!</v>
      </c>
      <c r="K24" s="8"/>
      <c r="L24" s="8">
        <v>101351.26</v>
      </c>
      <c r="M24" s="8">
        <f t="shared" si="2"/>
        <v>0</v>
      </c>
      <c r="N24" s="8"/>
      <c r="O24" s="8"/>
      <c r="P24" s="8"/>
      <c r="Q24" s="8">
        <v>101351.26</v>
      </c>
      <c r="R24" s="2">
        <f t="shared" si="1"/>
        <v>0</v>
      </c>
      <c r="S24" s="8"/>
      <c r="T24" s="8"/>
      <c r="U24" s="8"/>
      <c r="V24" s="8"/>
      <c r="W24" s="8"/>
      <c r="X24" s="8"/>
      <c r="Y24" s="8"/>
    </row>
    <row r="25" s="1" customFormat="true" ht="29.15" customHeight="true" spans="1:25">
      <c r="A25" s="27">
        <v>4</v>
      </c>
      <c r="B25" s="36" t="s">
        <v>59</v>
      </c>
      <c r="C25" s="29" t="s">
        <v>37</v>
      </c>
      <c r="D25" s="39">
        <v>2480</v>
      </c>
      <c r="E25" s="37">
        <v>83.020479</v>
      </c>
      <c r="F25" s="37"/>
      <c r="G25" s="37"/>
      <c r="H25" s="37"/>
      <c r="I25" s="37">
        <v>83.020479</v>
      </c>
      <c r="J25" s="8" t="e">
        <f>#REF!*#REF!-I25*10000</f>
        <v>#REF!</v>
      </c>
      <c r="K25" s="8"/>
      <c r="L25" s="8">
        <v>531111.83</v>
      </c>
      <c r="M25" s="8">
        <f t="shared" si="2"/>
        <v>-299092.96</v>
      </c>
      <c r="N25" s="8"/>
      <c r="O25" s="8"/>
      <c r="P25" s="8"/>
      <c r="Q25" s="8">
        <v>830204.79</v>
      </c>
      <c r="R25" s="2">
        <f t="shared" si="1"/>
        <v>0</v>
      </c>
      <c r="S25" s="8"/>
      <c r="T25" s="8"/>
      <c r="U25" s="8"/>
      <c r="V25" s="8"/>
      <c r="W25" s="8"/>
      <c r="X25" s="8"/>
      <c r="Y25" s="8"/>
    </row>
    <row r="26" s="1" customFormat="true" ht="29.15" customHeight="true" spans="1:25">
      <c r="A26" s="27">
        <v>5</v>
      </c>
      <c r="B26" s="36" t="s">
        <v>60</v>
      </c>
      <c r="C26" s="40" t="s">
        <v>37</v>
      </c>
      <c r="D26" s="37">
        <v>46000</v>
      </c>
      <c r="E26" s="37">
        <v>149.683676</v>
      </c>
      <c r="F26" s="37"/>
      <c r="G26" s="37">
        <v>47.804667</v>
      </c>
      <c r="H26" s="37"/>
      <c r="I26" s="37">
        <v>197.488343</v>
      </c>
      <c r="J26" s="8" t="e">
        <f>#REF!*#REF!-I26*10000</f>
        <v>#REF!</v>
      </c>
      <c r="K26" s="8"/>
      <c r="L26" s="8">
        <v>1974883.43</v>
      </c>
      <c r="M26" s="8">
        <f t="shared" si="2"/>
        <v>0</v>
      </c>
      <c r="N26" s="8"/>
      <c r="O26" s="8"/>
      <c r="P26" s="8"/>
      <c r="Q26" s="8">
        <v>1974883.43</v>
      </c>
      <c r="R26" s="2">
        <f t="shared" si="1"/>
        <v>0</v>
      </c>
      <c r="S26" s="8"/>
      <c r="T26" s="8"/>
      <c r="U26" s="8"/>
      <c r="V26" s="8"/>
      <c r="W26" s="8"/>
      <c r="X26" s="8"/>
      <c r="Y26" s="8"/>
    </row>
    <row r="27" s="1" customFormat="true" ht="29.15" customHeight="true" spans="1:25">
      <c r="A27" s="27">
        <v>6</v>
      </c>
      <c r="B27" s="36" t="s">
        <v>61</v>
      </c>
      <c r="C27" s="40" t="s">
        <v>37</v>
      </c>
      <c r="D27" s="37">
        <v>46000</v>
      </c>
      <c r="E27" s="37">
        <v>5.271312</v>
      </c>
      <c r="F27" s="37"/>
      <c r="G27" s="37">
        <v>12.658887</v>
      </c>
      <c r="H27" s="37"/>
      <c r="I27" s="37">
        <v>17.930199</v>
      </c>
      <c r="J27" s="8" t="e">
        <f>#REF!*#REF!-I27*10000</f>
        <v>#REF!</v>
      </c>
      <c r="K27" s="8"/>
      <c r="L27" s="8">
        <v>179301.99</v>
      </c>
      <c r="M27" s="8">
        <f t="shared" si="2"/>
        <v>0</v>
      </c>
      <c r="N27" s="8"/>
      <c r="O27" s="8"/>
      <c r="P27" s="8"/>
      <c r="Q27" s="8">
        <v>179301.99</v>
      </c>
      <c r="R27" s="2">
        <f t="shared" si="1"/>
        <v>0</v>
      </c>
      <c r="S27" s="8"/>
      <c r="T27" s="8"/>
      <c r="U27" s="8"/>
      <c r="V27" s="8"/>
      <c r="W27" s="8"/>
      <c r="X27" s="8"/>
      <c r="Y27" s="8"/>
    </row>
    <row r="28" s="3" customFormat="true" ht="29.15" customHeight="true" spans="1:25">
      <c r="A28" s="27">
        <v>7</v>
      </c>
      <c r="B28" s="33" t="s">
        <v>62</v>
      </c>
      <c r="C28" s="41" t="s">
        <v>40</v>
      </c>
      <c r="D28" s="42">
        <v>46000</v>
      </c>
      <c r="E28" s="42"/>
      <c r="F28" s="42"/>
      <c r="G28" s="42">
        <v>284.91831</v>
      </c>
      <c r="H28" s="42"/>
      <c r="I28" s="42">
        <v>284.91831</v>
      </c>
      <c r="J28" s="66" t="e">
        <f>#REF!*#REF!-I28*10000</f>
        <v>#REF!</v>
      </c>
      <c r="K28" s="66"/>
      <c r="L28" s="66">
        <v>5036184.33</v>
      </c>
      <c r="M28" s="8">
        <f t="shared" si="2"/>
        <v>2187001.23</v>
      </c>
      <c r="N28" s="66"/>
      <c r="O28" s="66"/>
      <c r="P28" s="66"/>
      <c r="Q28" s="66">
        <v>2849183.1</v>
      </c>
      <c r="R28" s="2">
        <f t="shared" si="1"/>
        <v>0</v>
      </c>
      <c r="S28" s="66"/>
      <c r="T28" s="66"/>
      <c r="U28" s="66"/>
      <c r="V28" s="66"/>
      <c r="W28" s="66"/>
      <c r="X28" s="66"/>
      <c r="Y28" s="66"/>
    </row>
    <row r="29" s="1" customFormat="true" ht="29.15" customHeight="true" spans="1:25">
      <c r="A29" s="27">
        <v>8</v>
      </c>
      <c r="B29" s="36" t="s">
        <v>63</v>
      </c>
      <c r="C29" s="43" t="s">
        <v>64</v>
      </c>
      <c r="D29" s="44">
        <v>4000</v>
      </c>
      <c r="E29" s="37"/>
      <c r="F29" s="37"/>
      <c r="G29" s="44">
        <v>208</v>
      </c>
      <c r="H29" s="44"/>
      <c r="I29" s="44">
        <v>208</v>
      </c>
      <c r="J29" s="8"/>
      <c r="L29" s="8"/>
      <c r="M29" s="8"/>
      <c r="N29" s="8"/>
      <c r="O29" s="8"/>
      <c r="P29" s="8"/>
      <c r="Q29" s="8"/>
      <c r="R29" s="2">
        <f t="shared" si="1"/>
        <v>208</v>
      </c>
      <c r="S29" s="8"/>
      <c r="T29" s="8"/>
      <c r="U29" s="8"/>
      <c r="V29" s="8"/>
      <c r="W29" s="8"/>
      <c r="X29" s="8"/>
      <c r="Y29" s="8"/>
    </row>
    <row r="30" s="2" customFormat="true" ht="29.15" customHeight="true" spans="1:18">
      <c r="A30" s="17" t="s">
        <v>13</v>
      </c>
      <c r="B30" s="45" t="s">
        <v>8</v>
      </c>
      <c r="C30" s="29"/>
      <c r="D30" s="37"/>
      <c r="E30" s="23"/>
      <c r="F30" s="23"/>
      <c r="G30" s="23"/>
      <c r="H30" s="23">
        <v>2399.84</v>
      </c>
      <c r="I30" s="23">
        <v>2399.84</v>
      </c>
      <c r="J30" s="8"/>
      <c r="R30" s="2">
        <f t="shared" si="1"/>
        <v>2399.84</v>
      </c>
    </row>
    <row r="31" s="1" customFormat="true" ht="29.15" customHeight="true" spans="1:25">
      <c r="A31" s="27">
        <v>1</v>
      </c>
      <c r="B31" s="46" t="s">
        <v>65</v>
      </c>
      <c r="C31" s="29" t="s">
        <v>66</v>
      </c>
      <c r="D31" s="37">
        <v>23614.617671</v>
      </c>
      <c r="E31" s="37"/>
      <c r="F31" s="37"/>
      <c r="G31" s="37"/>
      <c r="H31" s="37">
        <v>158.2179383957</v>
      </c>
      <c r="I31" s="37">
        <v>158.2179383957</v>
      </c>
      <c r="J31" s="8" t="e">
        <f>#REF!*#REF!-I31</f>
        <v>#REF!</v>
      </c>
      <c r="K31" s="8"/>
      <c r="L31" s="8"/>
      <c r="M31" s="8"/>
      <c r="N31" s="8"/>
      <c r="O31" s="8"/>
      <c r="P31" s="8"/>
      <c r="Q31" s="8"/>
      <c r="R31" s="2">
        <f t="shared" si="1"/>
        <v>158.2179383957</v>
      </c>
      <c r="S31" s="8"/>
      <c r="T31" s="8"/>
      <c r="U31" s="8"/>
      <c r="V31" s="8"/>
      <c r="W31" s="8"/>
      <c r="X31" s="8"/>
      <c r="Y31" s="8"/>
    </row>
    <row r="32" s="1" customFormat="true" ht="29.15" customHeight="true" spans="1:25">
      <c r="A32" s="27">
        <v>2</v>
      </c>
      <c r="B32" s="46" t="s">
        <v>67</v>
      </c>
      <c r="C32" s="29" t="s">
        <v>66</v>
      </c>
      <c r="D32" s="37">
        <v>23614.617671</v>
      </c>
      <c r="E32" s="37"/>
      <c r="F32" s="37"/>
      <c r="G32" s="37"/>
      <c r="H32" s="37">
        <v>314.0744150243</v>
      </c>
      <c r="I32" s="37">
        <v>314.0744150243</v>
      </c>
      <c r="J32" s="8" t="e">
        <f>#REF!*#REF!-I32</f>
        <v>#REF!</v>
      </c>
      <c r="K32" s="8"/>
      <c r="L32" s="8"/>
      <c r="M32" s="8"/>
      <c r="N32" s="8"/>
      <c r="O32" s="8"/>
      <c r="P32" s="8"/>
      <c r="Q32" s="8"/>
      <c r="R32" s="2">
        <f t="shared" si="1"/>
        <v>314.0744150243</v>
      </c>
      <c r="S32" s="8"/>
      <c r="T32" s="8"/>
      <c r="U32" s="8"/>
      <c r="V32" s="8"/>
      <c r="W32" s="8"/>
      <c r="X32" s="8"/>
      <c r="Y32" s="8"/>
    </row>
    <row r="33" s="1" customFormat="true" ht="29.15" customHeight="true" spans="1:25">
      <c r="A33" s="27">
        <v>3</v>
      </c>
      <c r="B33" s="47" t="s">
        <v>68</v>
      </c>
      <c r="C33" s="29" t="s">
        <v>66</v>
      </c>
      <c r="D33" s="37">
        <v>23614.617671</v>
      </c>
      <c r="E33" s="37"/>
      <c r="F33" s="37"/>
      <c r="G33" s="37"/>
      <c r="H33" s="37">
        <v>118.073088355</v>
      </c>
      <c r="I33" s="37">
        <v>118.073088355</v>
      </c>
      <c r="J33" s="8" t="e">
        <f>#REF!*#REF!-I33</f>
        <v>#REF!</v>
      </c>
      <c r="K33" s="8"/>
      <c r="L33" s="8"/>
      <c r="M33" s="8"/>
      <c r="N33" s="8"/>
      <c r="O33" s="8"/>
      <c r="P33" s="8"/>
      <c r="Q33" s="8"/>
      <c r="R33" s="2">
        <f t="shared" si="1"/>
        <v>118.073088355</v>
      </c>
      <c r="S33" s="8"/>
      <c r="T33" s="8"/>
      <c r="U33" s="8"/>
      <c r="V33" s="8"/>
      <c r="W33" s="8"/>
      <c r="X33" s="8"/>
      <c r="Y33" s="8"/>
    </row>
    <row r="34" s="1" customFormat="true" ht="33" customHeight="true" spans="1:25">
      <c r="A34" s="27">
        <v>4</v>
      </c>
      <c r="B34" s="48" t="s">
        <v>69</v>
      </c>
      <c r="C34" s="29" t="s">
        <v>66</v>
      </c>
      <c r="D34" s="37">
        <v>23614.617671</v>
      </c>
      <c r="E34" s="37"/>
      <c r="F34" s="37"/>
      <c r="G34" s="37"/>
      <c r="H34" s="37">
        <v>141.687706026</v>
      </c>
      <c r="I34" s="37">
        <v>141.687706026</v>
      </c>
      <c r="J34" s="8" t="e">
        <f>#REF!*#REF!-I34</f>
        <v>#REF!</v>
      </c>
      <c r="K34" s="8"/>
      <c r="L34" s="8"/>
      <c r="M34" s="8"/>
      <c r="N34" s="8"/>
      <c r="O34" s="8"/>
      <c r="P34" s="8"/>
      <c r="Q34" s="8"/>
      <c r="R34" s="2">
        <f t="shared" si="1"/>
        <v>141.687706026</v>
      </c>
      <c r="S34" s="8"/>
      <c r="T34" s="8"/>
      <c r="U34" s="8"/>
      <c r="V34" s="8"/>
      <c r="W34" s="8"/>
      <c r="X34" s="8"/>
      <c r="Y34" s="8"/>
    </row>
    <row r="35" s="1" customFormat="true" ht="29.15" customHeight="true" spans="1:25">
      <c r="A35" s="27">
        <v>5</v>
      </c>
      <c r="B35" s="48" t="s">
        <v>70</v>
      </c>
      <c r="C35" s="29" t="s">
        <v>66</v>
      </c>
      <c r="D35" s="37">
        <v>23614.617671</v>
      </c>
      <c r="E35" s="37"/>
      <c r="F35" s="37"/>
      <c r="G35" s="37"/>
      <c r="H35" s="37">
        <v>118.073088355</v>
      </c>
      <c r="I35" s="37">
        <v>118.073088355</v>
      </c>
      <c r="J35" s="8" t="e">
        <f>#REF!*#REF!-I35</f>
        <v>#REF!</v>
      </c>
      <c r="K35" s="8"/>
      <c r="L35" s="8"/>
      <c r="M35" s="8"/>
      <c r="N35" s="8"/>
      <c r="O35" s="8"/>
      <c r="P35" s="8"/>
      <c r="Q35" s="8"/>
      <c r="R35" s="2">
        <f t="shared" ref="R35:R59" si="3">I35-Q35/10000</f>
        <v>118.073088355</v>
      </c>
      <c r="S35" s="8"/>
      <c r="T35" s="8"/>
      <c r="U35" s="8"/>
      <c r="V35" s="8"/>
      <c r="W35" s="8"/>
      <c r="X35" s="8"/>
      <c r="Y35" s="8"/>
    </row>
    <row r="36" s="2" customFormat="true" ht="29.15" customHeight="true" spans="1:25">
      <c r="A36" s="27">
        <v>6</v>
      </c>
      <c r="B36" s="48" t="s">
        <v>71</v>
      </c>
      <c r="C36" s="29" t="s">
        <v>66</v>
      </c>
      <c r="D36" s="37">
        <v>23614.617671</v>
      </c>
      <c r="E36" s="37"/>
      <c r="F36" s="37"/>
      <c r="G36" s="37"/>
      <c r="H36" s="37">
        <v>70.843853013</v>
      </c>
      <c r="I36" s="37">
        <v>70.843853013</v>
      </c>
      <c r="J36" s="8" t="e">
        <f>#REF!*#REF!-I36</f>
        <v>#REF!</v>
      </c>
      <c r="K36" s="8"/>
      <c r="L36" s="8"/>
      <c r="M36" s="8"/>
      <c r="N36" s="8"/>
      <c r="O36" s="8"/>
      <c r="P36" s="8"/>
      <c r="Q36" s="8"/>
      <c r="R36" s="2">
        <f t="shared" si="3"/>
        <v>70.843853013</v>
      </c>
      <c r="S36" s="8"/>
      <c r="T36" s="8"/>
      <c r="U36" s="8"/>
      <c r="V36" s="8"/>
      <c r="W36" s="8"/>
      <c r="X36" s="8"/>
      <c r="Y36" s="8"/>
    </row>
    <row r="37" s="2" customFormat="true" ht="29.15" customHeight="true" spans="1:18">
      <c r="A37" s="27">
        <v>7</v>
      </c>
      <c r="B37" s="48" t="s">
        <v>72</v>
      </c>
      <c r="C37" s="29" t="s">
        <v>66</v>
      </c>
      <c r="D37" s="37">
        <v>23614.617671</v>
      </c>
      <c r="E37" s="37"/>
      <c r="F37" s="37"/>
      <c r="G37" s="37"/>
      <c r="H37" s="37">
        <v>47.229235342</v>
      </c>
      <c r="I37" s="37">
        <v>47.229235342</v>
      </c>
      <c r="J37" s="8" t="e">
        <f>#REF!*#REF!-I37</f>
        <v>#REF!</v>
      </c>
      <c r="R37" s="2">
        <f t="shared" si="3"/>
        <v>47.229235342</v>
      </c>
    </row>
    <row r="38" s="1" customFormat="true" ht="29.15" customHeight="true" spans="1:18">
      <c r="A38" s="27">
        <v>8</v>
      </c>
      <c r="B38" s="36" t="s">
        <v>73</v>
      </c>
      <c r="C38" s="29" t="s">
        <v>66</v>
      </c>
      <c r="D38" s="37">
        <v>23614.617671</v>
      </c>
      <c r="E38" s="37"/>
      <c r="F38" s="37"/>
      <c r="G38" s="37"/>
      <c r="H38" s="37">
        <v>14.1687706026</v>
      </c>
      <c r="I38" s="37">
        <v>14.1687706026</v>
      </c>
      <c r="J38" s="8"/>
      <c r="R38" s="2">
        <f t="shared" si="3"/>
        <v>14.1687706026</v>
      </c>
    </row>
    <row r="39" s="1" customFormat="true" ht="29.15" customHeight="true" spans="1:18">
      <c r="A39" s="27">
        <v>9</v>
      </c>
      <c r="B39" s="49" t="s">
        <v>74</v>
      </c>
      <c r="C39" s="29" t="s">
        <v>66</v>
      </c>
      <c r="D39" s="37">
        <v>23614.617671</v>
      </c>
      <c r="E39" s="37"/>
      <c r="F39" s="37"/>
      <c r="G39" s="37"/>
      <c r="H39" s="37">
        <v>7.0843853013</v>
      </c>
      <c r="I39" s="37">
        <v>7.0843853013</v>
      </c>
      <c r="J39" s="8" t="e">
        <f>#REF!*#REF!-I39</f>
        <v>#REF!</v>
      </c>
      <c r="R39" s="2">
        <f t="shared" si="3"/>
        <v>7.0843853013</v>
      </c>
    </row>
    <row r="40" s="1" customFormat="true" ht="29.15" customHeight="true" spans="1:18">
      <c r="A40" s="27">
        <v>10</v>
      </c>
      <c r="B40" s="36" t="s">
        <v>75</v>
      </c>
      <c r="C40" s="29" t="s">
        <v>66</v>
      </c>
      <c r="D40" s="37">
        <v>23614.617671</v>
      </c>
      <c r="E40" s="37"/>
      <c r="F40" s="37"/>
      <c r="G40" s="37"/>
      <c r="H40" s="37">
        <v>519.521588762</v>
      </c>
      <c r="I40" s="37">
        <v>519.521588762</v>
      </c>
      <c r="J40" s="8" t="e">
        <f>#REF!*#REF!-I40*10000</f>
        <v>#REF!</v>
      </c>
      <c r="R40" s="2">
        <f t="shared" si="3"/>
        <v>519.521588762</v>
      </c>
    </row>
    <row r="41" s="1" customFormat="true" ht="29.15" customHeight="true" spans="1:18">
      <c r="A41" s="27">
        <v>11</v>
      </c>
      <c r="B41" s="46" t="s">
        <v>76</v>
      </c>
      <c r="C41" s="29" t="s">
        <v>37</v>
      </c>
      <c r="D41" s="37">
        <v>46000</v>
      </c>
      <c r="E41" s="37"/>
      <c r="F41" s="37"/>
      <c r="G41" s="37"/>
      <c r="H41" s="37">
        <v>15.18</v>
      </c>
      <c r="I41" s="37">
        <v>15.18</v>
      </c>
      <c r="J41" s="8" t="e">
        <f>#REF!*#REF!-I41*10000</f>
        <v>#REF!</v>
      </c>
      <c r="R41" s="2">
        <f t="shared" si="3"/>
        <v>15.18</v>
      </c>
    </row>
    <row r="42" s="1" customFormat="true" ht="29.15" customHeight="true" spans="1:18">
      <c r="A42" s="27">
        <v>12</v>
      </c>
      <c r="B42" s="28" t="s">
        <v>77</v>
      </c>
      <c r="C42" s="29" t="s">
        <v>37</v>
      </c>
      <c r="D42" s="37">
        <v>46000</v>
      </c>
      <c r="E42" s="37"/>
      <c r="F42" s="37"/>
      <c r="G42" s="37"/>
      <c r="H42" s="37">
        <v>6.9</v>
      </c>
      <c r="I42" s="37">
        <v>6.9</v>
      </c>
      <c r="J42" s="8" t="e">
        <f>#REF!*#REF!-I42</f>
        <v>#REF!</v>
      </c>
      <c r="R42" s="2">
        <f t="shared" si="3"/>
        <v>6.9</v>
      </c>
    </row>
    <row r="43" s="1" customFormat="true" ht="29.15" customHeight="true" spans="1:18">
      <c r="A43" s="27">
        <v>13</v>
      </c>
      <c r="B43" s="46" t="s">
        <v>78</v>
      </c>
      <c r="C43" s="29" t="s">
        <v>66</v>
      </c>
      <c r="D43" s="37">
        <v>23614.617671</v>
      </c>
      <c r="E43" s="37"/>
      <c r="F43" s="37"/>
      <c r="G43" s="37"/>
      <c r="H43" s="37">
        <v>4.7229235342</v>
      </c>
      <c r="I43" s="37">
        <v>4.7229235342</v>
      </c>
      <c r="J43" s="8" t="e">
        <f>#REF!*#REF!-I43*10000</f>
        <v>#REF!</v>
      </c>
      <c r="R43" s="2">
        <f t="shared" si="3"/>
        <v>4.7229235342</v>
      </c>
    </row>
    <row r="44" s="1" customFormat="true" ht="29.15" customHeight="true" spans="1:18">
      <c r="A44" s="27">
        <v>14</v>
      </c>
      <c r="B44" s="46" t="s">
        <v>79</v>
      </c>
      <c r="C44" s="29" t="s">
        <v>66</v>
      </c>
      <c r="D44" s="37">
        <v>23614.617671</v>
      </c>
      <c r="E44" s="37"/>
      <c r="F44" s="37"/>
      <c r="G44" s="37"/>
      <c r="H44" s="37">
        <v>70.843853013</v>
      </c>
      <c r="I44" s="37">
        <v>70.843853013</v>
      </c>
      <c r="J44" s="8" t="e">
        <f>#REF!*#REF!-I44*10000</f>
        <v>#REF!</v>
      </c>
      <c r="R44" s="2">
        <f t="shared" si="3"/>
        <v>70.843853013</v>
      </c>
    </row>
    <row r="45" s="1" customFormat="true" ht="29.15" customHeight="true" spans="1:18">
      <c r="A45" s="27">
        <v>15</v>
      </c>
      <c r="B45" s="48" t="s">
        <v>80</v>
      </c>
      <c r="C45" s="29" t="s">
        <v>66</v>
      </c>
      <c r="D45" s="37">
        <v>23614.617671</v>
      </c>
      <c r="E45" s="37"/>
      <c r="F45" s="37"/>
      <c r="G45" s="37"/>
      <c r="H45" s="37">
        <v>7.0843853013</v>
      </c>
      <c r="I45" s="37">
        <v>7.0843853013</v>
      </c>
      <c r="J45" s="8" t="e">
        <f>#REF!*#REF!-I45</f>
        <v>#REF!</v>
      </c>
      <c r="R45" s="2">
        <f t="shared" si="3"/>
        <v>7.0843853013</v>
      </c>
    </row>
    <row r="46" s="1" customFormat="true" ht="35" customHeight="true" spans="1:18">
      <c r="A46" s="27">
        <v>16</v>
      </c>
      <c r="B46" s="48" t="s">
        <v>81</v>
      </c>
      <c r="C46" s="29" t="s">
        <v>66</v>
      </c>
      <c r="D46" s="37">
        <v>23614.617671</v>
      </c>
      <c r="E46" s="37"/>
      <c r="F46" s="37"/>
      <c r="G46" s="37"/>
      <c r="H46" s="37">
        <v>118.073088355</v>
      </c>
      <c r="I46" s="37">
        <v>118.073088355</v>
      </c>
      <c r="J46" s="8" t="e">
        <f>#REF!*#REF!-I46</f>
        <v>#REF!</v>
      </c>
      <c r="R46" s="2">
        <f t="shared" si="3"/>
        <v>118.073088355</v>
      </c>
    </row>
    <row r="47" s="1" customFormat="true" ht="29.15" customHeight="true" spans="1:18">
      <c r="A47" s="27">
        <v>17</v>
      </c>
      <c r="B47" s="46" t="s">
        <v>82</v>
      </c>
      <c r="C47" s="29" t="s">
        <v>66</v>
      </c>
      <c r="D47" s="37">
        <v>23614.617671</v>
      </c>
      <c r="E47" s="37" t="s">
        <v>83</v>
      </c>
      <c r="F47" s="37" t="s">
        <v>83</v>
      </c>
      <c r="G47" s="37" t="s">
        <v>83</v>
      </c>
      <c r="H47" s="37">
        <v>21.2531559039</v>
      </c>
      <c r="I47" s="37">
        <v>21.2531559039</v>
      </c>
      <c r="J47" s="8"/>
      <c r="R47" s="2">
        <f t="shared" si="3"/>
        <v>21.2531559039</v>
      </c>
    </row>
    <row r="48" s="1" customFormat="true" ht="29.15" customHeight="true" spans="1:18">
      <c r="A48" s="27">
        <v>18</v>
      </c>
      <c r="B48" s="46" t="s">
        <v>84</v>
      </c>
      <c r="C48" s="29" t="s">
        <v>37</v>
      </c>
      <c r="D48" s="37">
        <v>46000</v>
      </c>
      <c r="E48" s="37" t="s">
        <v>83</v>
      </c>
      <c r="F48" s="37" t="s">
        <v>83</v>
      </c>
      <c r="G48" s="37" t="s">
        <v>83</v>
      </c>
      <c r="H48" s="37">
        <v>414</v>
      </c>
      <c r="I48" s="37">
        <v>414</v>
      </c>
      <c r="J48" s="8"/>
      <c r="R48" s="2">
        <f t="shared" si="3"/>
        <v>414</v>
      </c>
    </row>
    <row r="49" s="1" customFormat="true" ht="29.15" customHeight="true" spans="1:18">
      <c r="A49" s="27">
        <v>19</v>
      </c>
      <c r="B49" s="46" t="s">
        <v>85</v>
      </c>
      <c r="C49" s="29" t="s">
        <v>37</v>
      </c>
      <c r="D49" s="37">
        <v>46000</v>
      </c>
      <c r="E49" s="37"/>
      <c r="F49" s="37"/>
      <c r="G49" s="37"/>
      <c r="H49" s="37">
        <v>9.2</v>
      </c>
      <c r="I49" s="37">
        <v>9.2</v>
      </c>
      <c r="J49" s="8" t="e">
        <f>#REF!*#REF!-I49</f>
        <v>#REF!</v>
      </c>
      <c r="R49" s="2">
        <f t="shared" si="3"/>
        <v>9.2</v>
      </c>
    </row>
    <row r="50" s="1" customFormat="true" ht="29.15" customHeight="true" spans="1:18">
      <c r="A50" s="27">
        <v>20</v>
      </c>
      <c r="B50" s="47" t="s">
        <v>86</v>
      </c>
      <c r="C50" s="29" t="s">
        <v>37</v>
      </c>
      <c r="D50" s="37">
        <v>46000</v>
      </c>
      <c r="E50" s="37"/>
      <c r="F50" s="37"/>
      <c r="G50" s="37"/>
      <c r="H50" s="37">
        <v>172.5</v>
      </c>
      <c r="I50" s="37">
        <v>172.5</v>
      </c>
      <c r="J50" s="8"/>
      <c r="R50" s="2">
        <f t="shared" si="3"/>
        <v>172.5</v>
      </c>
    </row>
    <row r="51" s="1" customFormat="true" ht="29.15" customHeight="true" spans="1:18">
      <c r="A51" s="27">
        <v>21</v>
      </c>
      <c r="B51" s="46" t="s">
        <v>87</v>
      </c>
      <c r="C51" s="29" t="s">
        <v>88</v>
      </c>
      <c r="D51" s="37">
        <v>1</v>
      </c>
      <c r="E51" s="37"/>
      <c r="F51" s="37"/>
      <c r="G51" s="37"/>
      <c r="H51" s="37">
        <v>5</v>
      </c>
      <c r="I51" s="37">
        <v>5</v>
      </c>
      <c r="J51" s="8" t="e">
        <f>#REF!*#REF!-I51</f>
        <v>#REF!</v>
      </c>
      <c r="R51" s="2">
        <f t="shared" si="3"/>
        <v>5</v>
      </c>
    </row>
    <row r="52" s="1" customFormat="true" ht="36" customHeight="true" spans="1:25">
      <c r="A52" s="27">
        <v>22</v>
      </c>
      <c r="B52" s="28" t="s">
        <v>89</v>
      </c>
      <c r="C52" s="29" t="s">
        <v>90</v>
      </c>
      <c r="D52" s="37">
        <v>2500</v>
      </c>
      <c r="E52" s="37"/>
      <c r="F52" s="37"/>
      <c r="G52" s="37"/>
      <c r="H52" s="37">
        <v>26.25</v>
      </c>
      <c r="I52" s="37">
        <v>26.25</v>
      </c>
      <c r="J52" s="8" t="e">
        <f>#REF!*#REF!-I47*10000</f>
        <v>#REF!</v>
      </c>
      <c r="K52" s="67"/>
      <c r="L52" s="67"/>
      <c r="M52" s="67"/>
      <c r="N52" s="67"/>
      <c r="O52" s="67"/>
      <c r="P52" s="67"/>
      <c r="Q52" s="67"/>
      <c r="R52" s="2">
        <f t="shared" si="3"/>
        <v>26.25</v>
      </c>
      <c r="S52" s="67"/>
      <c r="T52" s="67"/>
      <c r="U52" s="67"/>
      <c r="V52" s="67"/>
      <c r="W52" s="67"/>
      <c r="X52" s="67"/>
      <c r="Y52" s="67"/>
    </row>
    <row r="53" s="1" customFormat="true" ht="29.15" customHeight="true" spans="1:18">
      <c r="A53" s="27">
        <v>23</v>
      </c>
      <c r="B53" s="28" t="s">
        <v>91</v>
      </c>
      <c r="C53" s="29" t="s">
        <v>92</v>
      </c>
      <c r="D53" s="37">
        <v>75802.64</v>
      </c>
      <c r="E53" s="37"/>
      <c r="F53" s="37"/>
      <c r="G53" s="37"/>
      <c r="H53" s="37">
        <v>9.0963168</v>
      </c>
      <c r="I53" s="37">
        <v>9.0963168</v>
      </c>
      <c r="J53" s="8"/>
      <c r="R53" s="2">
        <f t="shared" si="3"/>
        <v>9.0963168</v>
      </c>
    </row>
    <row r="54" s="2" customFormat="true" ht="29.15" customHeight="true" spans="1:18">
      <c r="A54" s="27">
        <v>24</v>
      </c>
      <c r="B54" s="28" t="s">
        <v>93</v>
      </c>
      <c r="C54" s="29" t="s">
        <v>92</v>
      </c>
      <c r="D54" s="37">
        <v>60642.11</v>
      </c>
      <c r="E54" s="23"/>
      <c r="F54" s="23"/>
      <c r="G54" s="23"/>
      <c r="H54" s="37">
        <v>5.76100045</v>
      </c>
      <c r="I54" s="37">
        <v>5.76100045</v>
      </c>
      <c r="J54" s="8"/>
      <c r="R54" s="2">
        <f t="shared" si="3"/>
        <v>5.76100045</v>
      </c>
    </row>
    <row r="55" s="2" customFormat="true" ht="29.15" customHeight="true" spans="1:18">
      <c r="A55" s="27">
        <v>25</v>
      </c>
      <c r="B55" s="46" t="s">
        <v>94</v>
      </c>
      <c r="C55" s="29" t="s">
        <v>88</v>
      </c>
      <c r="D55" s="37">
        <v>1</v>
      </c>
      <c r="E55" s="23"/>
      <c r="F55" s="23"/>
      <c r="G55" s="23"/>
      <c r="H55" s="37">
        <v>5</v>
      </c>
      <c r="I55" s="37">
        <v>5</v>
      </c>
      <c r="J55" s="8"/>
      <c r="R55" s="2">
        <f t="shared" si="3"/>
        <v>5</v>
      </c>
    </row>
    <row r="56" s="2" customFormat="true" ht="29.15" customHeight="true" spans="1:18">
      <c r="A56" s="24" t="s">
        <v>95</v>
      </c>
      <c r="B56" s="50" t="s">
        <v>96</v>
      </c>
      <c r="C56" s="22" t="s">
        <v>97</v>
      </c>
      <c r="D56" s="23">
        <v>26014.4564635343</v>
      </c>
      <c r="E56" s="23"/>
      <c r="F56" s="23"/>
      <c r="G56" s="23"/>
      <c r="H56" s="23">
        <v>1560.87</v>
      </c>
      <c r="I56" s="23">
        <v>1560.87</v>
      </c>
      <c r="J56" s="8" t="e">
        <f>#REF!*#REF!-I56</f>
        <v>#REF!</v>
      </c>
      <c r="R56" s="2">
        <f t="shared" si="3"/>
        <v>1560.87</v>
      </c>
    </row>
    <row r="57" s="4" customFormat="true" ht="29.15" customHeight="true" spans="1:18">
      <c r="A57" s="24" t="s">
        <v>98</v>
      </c>
      <c r="B57" s="50" t="s">
        <v>99</v>
      </c>
      <c r="C57" s="22" t="s">
        <v>33</v>
      </c>
      <c r="D57" s="23">
        <v>46000</v>
      </c>
      <c r="E57" s="23">
        <v>17245.02</v>
      </c>
      <c r="F57" s="23">
        <v>2084.15</v>
      </c>
      <c r="G57" s="23">
        <v>4285.45</v>
      </c>
      <c r="H57" s="23">
        <v>3960.71</v>
      </c>
      <c r="I57" s="23">
        <v>27575.33</v>
      </c>
      <c r="J57" s="8" t="e">
        <f>#REF!*#REF!-I57*10000</f>
        <v>#REF!</v>
      </c>
      <c r="K57" s="68">
        <v>27600</v>
      </c>
      <c r="L57" s="4">
        <f>K57-I57</f>
        <v>24.6699999999983</v>
      </c>
      <c r="N57" s="68">
        <v>27600</v>
      </c>
      <c r="O57" s="4">
        <f>I57-N57</f>
        <v>-24.6699999999983</v>
      </c>
      <c r="R57" s="2">
        <f t="shared" si="3"/>
        <v>27575.33</v>
      </c>
    </row>
    <row r="58" s="5" customFormat="true" ht="29.15" hidden="true" customHeight="true" spans="1:9">
      <c r="A58" s="51"/>
      <c r="B58" s="52"/>
      <c r="C58" s="53"/>
      <c r="D58" s="54"/>
      <c r="E58" s="54"/>
      <c r="F58" s="54"/>
      <c r="G58" s="54"/>
      <c r="H58" s="54"/>
      <c r="I58" s="69"/>
    </row>
    <row r="59" s="5" customFormat="true" ht="29.15" hidden="true" customHeight="true" spans="1:9">
      <c r="A59" s="55"/>
      <c r="B59" s="56"/>
      <c r="C59" s="57"/>
      <c r="D59" s="58"/>
      <c r="E59" s="58"/>
      <c r="F59" s="58"/>
      <c r="G59" s="58"/>
      <c r="H59" s="58"/>
      <c r="I59" s="70">
        <v>12198.36</v>
      </c>
    </row>
    <row r="60" s="5" customFormat="true" ht="29.15" hidden="true" customHeight="true" spans="1:9">
      <c r="A60" s="59"/>
      <c r="B60" s="60"/>
      <c r="C60" s="61"/>
      <c r="D60" s="62"/>
      <c r="E60" s="62"/>
      <c r="F60" s="62"/>
      <c r="G60" s="62"/>
      <c r="H60" s="62"/>
      <c r="I60" s="71">
        <f>I57-I59</f>
        <v>15376.97</v>
      </c>
    </row>
    <row r="61" s="5" customFormat="true" ht="29.15" hidden="true" customHeight="true" spans="1:9">
      <c r="A61" s="59"/>
      <c r="B61" s="60"/>
      <c r="C61" s="61"/>
      <c r="D61" s="62"/>
      <c r="E61" s="62"/>
      <c r="F61" s="62"/>
      <c r="G61" s="62"/>
      <c r="H61" s="62"/>
      <c r="I61" s="71">
        <f>I60*10000</f>
        <v>153769700</v>
      </c>
    </row>
    <row r="62" s="5" customFormat="true" ht="29.15" hidden="true" customHeight="true" spans="1:9">
      <c r="A62" s="59"/>
      <c r="B62" s="60"/>
      <c r="C62" s="61"/>
      <c r="D62" s="62"/>
      <c r="E62" s="62"/>
      <c r="F62" s="62"/>
      <c r="G62" s="62"/>
      <c r="H62" s="62"/>
      <c r="I62" s="71"/>
    </row>
    <row r="63" s="5" customFormat="true" ht="29.15" hidden="true" customHeight="true" spans="1:9">
      <c r="A63" s="59"/>
      <c r="B63" s="60"/>
      <c r="C63" s="61"/>
      <c r="D63" s="62"/>
      <c r="E63" s="62"/>
      <c r="F63" s="62"/>
      <c r="G63" s="62"/>
      <c r="H63" s="62"/>
      <c r="I63" s="71"/>
    </row>
    <row r="64" s="5" customFormat="true" ht="29.15" hidden="true" customHeight="true" spans="1:9">
      <c r="A64" s="59"/>
      <c r="B64" s="60"/>
      <c r="C64" s="61"/>
      <c r="D64" s="62"/>
      <c r="E64" s="62"/>
      <c r="F64" s="62"/>
      <c r="G64" s="62"/>
      <c r="H64" s="62"/>
      <c r="I64" s="71"/>
    </row>
    <row r="65" s="5" customFormat="true" ht="29.15" hidden="true" customHeight="true" spans="1:9">
      <c r="A65" s="59"/>
      <c r="B65" s="60"/>
      <c r="C65" s="61"/>
      <c r="D65" s="62"/>
      <c r="E65" s="62"/>
      <c r="F65" s="62"/>
      <c r="G65" s="62"/>
      <c r="H65" s="62"/>
      <c r="I65" s="71"/>
    </row>
    <row r="66" s="5" customFormat="true" ht="29.15" hidden="true" customHeight="true" spans="1:9">
      <c r="A66" s="59"/>
      <c r="B66" s="60"/>
      <c r="C66" s="61"/>
      <c r="D66" s="62"/>
      <c r="E66" s="62"/>
      <c r="F66" s="62"/>
      <c r="G66" s="62"/>
      <c r="H66" s="62"/>
      <c r="I66" s="71"/>
    </row>
    <row r="67" s="5" customFormat="true" ht="29.15" hidden="true" customHeight="true" spans="1:9">
      <c r="A67" s="59"/>
      <c r="B67" s="60"/>
      <c r="C67" s="61"/>
      <c r="D67" s="62"/>
      <c r="E67" s="62"/>
      <c r="F67" s="62"/>
      <c r="G67" s="62"/>
      <c r="H67" s="62"/>
      <c r="I67" s="71"/>
    </row>
    <row r="68" s="5" customFormat="true" ht="29.15" hidden="true" customHeight="true" spans="1:9">
      <c r="A68" s="59"/>
      <c r="B68" s="60"/>
      <c r="C68" s="61"/>
      <c r="D68" s="62"/>
      <c r="E68" s="62"/>
      <c r="F68" s="62"/>
      <c r="G68" s="62"/>
      <c r="H68" s="62"/>
      <c r="I68" s="71"/>
    </row>
    <row r="69" s="5" customFormat="true" ht="29.15" hidden="true" customHeight="true" spans="1:9">
      <c r="A69" s="59"/>
      <c r="B69" s="60"/>
      <c r="C69" s="61"/>
      <c r="D69" s="62"/>
      <c r="E69" s="62"/>
      <c r="F69" s="62"/>
      <c r="G69" s="62"/>
      <c r="H69" s="62"/>
      <c r="I69" s="71"/>
    </row>
    <row r="70" s="5" customFormat="true" ht="29.15" hidden="true" customHeight="true" spans="1:9">
      <c r="A70" s="59"/>
      <c r="B70" s="60"/>
      <c r="C70" s="61"/>
      <c r="D70" s="62"/>
      <c r="E70" s="62"/>
      <c r="F70" s="62"/>
      <c r="G70" s="62"/>
      <c r="H70" s="62"/>
      <c r="I70" s="71"/>
    </row>
    <row r="71" s="5" customFormat="true" ht="29.15" hidden="true" customHeight="true" spans="1:9">
      <c r="A71" s="59"/>
      <c r="B71" s="60"/>
      <c r="C71" s="61"/>
      <c r="D71" s="62"/>
      <c r="E71" s="62"/>
      <c r="F71" s="62"/>
      <c r="G71" s="62"/>
      <c r="H71" s="62"/>
      <c r="I71" s="71"/>
    </row>
    <row r="72" s="5" customFormat="true" ht="29.15" hidden="true" customHeight="true" spans="1:9">
      <c r="A72" s="59"/>
      <c r="B72" s="60"/>
      <c r="C72" s="61"/>
      <c r="D72" s="62"/>
      <c r="E72" s="62"/>
      <c r="F72" s="62"/>
      <c r="G72" s="62"/>
      <c r="H72" s="62"/>
      <c r="I72" s="71"/>
    </row>
    <row r="73" ht="29.15" hidden="true" customHeight="true" spans="1:9">
      <c r="A73" s="72"/>
      <c r="B73" s="73"/>
      <c r="C73" s="74"/>
      <c r="D73" s="75"/>
      <c r="E73" s="75"/>
      <c r="F73" s="76"/>
      <c r="G73" s="77"/>
      <c r="H73" s="75"/>
      <c r="I73" s="78"/>
    </row>
    <row r="74" ht="29.15" hidden="true" customHeight="true" spans="9:9">
      <c r="I74" s="79"/>
    </row>
    <row r="75" ht="29.15" hidden="true" customHeight="true"/>
    <row r="76" ht="29.15" customHeight="true"/>
    <row r="77" ht="22" customHeight="true"/>
    <row r="78" ht="22" customHeight="true"/>
    <row r="79" ht="22" customHeight="true"/>
    <row r="80" ht="22" customHeight="true"/>
    <row r="81" ht="22" customHeight="true"/>
    <row r="82" ht="22" customHeight="true"/>
    <row r="83" ht="22" customHeight="true"/>
    <row r="84" ht="22" customHeight="true"/>
    <row r="85" ht="22" customHeight="true"/>
    <row r="86" ht="22" customHeight="true"/>
    <row r="87" ht="22" customHeight="true"/>
    <row r="88" ht="22" customHeight="true"/>
    <row r="89" ht="22" customHeight="true"/>
    <row r="90" ht="22" customHeight="true"/>
    <row r="91" ht="22" customHeight="true"/>
    <row r="92" ht="22" customHeight="true"/>
    <row r="93" ht="22" customHeight="true"/>
    <row r="94" ht="22" customHeight="true"/>
    <row r="95" ht="22" customHeight="true"/>
    <row r="96" ht="22" customHeight="true"/>
    <row r="97" ht="22" customHeight="true"/>
    <row r="98" ht="22" customHeight="true"/>
    <row r="99" ht="22" customHeight="true"/>
    <row r="100" ht="22" customHeight="true"/>
    <row r="101" ht="22" customHeight="true"/>
    <row r="102" ht="22" customHeight="true"/>
    <row r="103" ht="22" customHeight="true"/>
    <row r="104" ht="22" customHeight="true"/>
    <row r="105" ht="22" customHeight="true"/>
    <row r="106" ht="22" customHeight="true"/>
    <row r="107" ht="22" customHeight="true"/>
    <row r="108" ht="22" customHeight="true"/>
    <row r="109" ht="22" customHeight="true"/>
    <row r="110" ht="22" customHeight="true"/>
    <row r="111" ht="22" customHeight="true"/>
    <row r="112" ht="22" customHeight="true"/>
    <row r="113" ht="22" customHeight="true"/>
    <row r="114" ht="22" customHeight="true"/>
    <row r="115" ht="22" customHeight="true"/>
    <row r="116" ht="22" customHeight="true"/>
    <row r="117" ht="22" customHeight="true"/>
    <row r="118" ht="22" customHeight="true"/>
    <row r="119" ht="22" customHeight="true"/>
    <row r="120" ht="22" customHeight="true"/>
    <row r="121" ht="22" customHeight="true"/>
    <row r="122" ht="22" customHeight="true"/>
    <row r="123" ht="22" customHeight="true"/>
    <row r="124" ht="22" customHeight="true"/>
    <row r="125" ht="22" customHeight="true"/>
    <row r="126" ht="22" customHeight="true"/>
    <row r="127" ht="22" customHeight="true"/>
    <row r="128" ht="22" customHeight="true"/>
    <row r="129" ht="22" customHeight="true"/>
    <row r="130" ht="22" customHeight="true"/>
    <row r="131" ht="22" customHeight="true"/>
    <row r="132" ht="22" customHeight="true"/>
    <row r="133" ht="22" customHeight="true"/>
    <row r="134" ht="22" customHeight="true"/>
    <row r="135" ht="22" customHeight="true"/>
    <row r="136" ht="22" customHeight="true"/>
    <row r="137" ht="22" customHeight="true"/>
    <row r="138" ht="22" customHeight="true"/>
    <row r="139" ht="22" customHeight="true"/>
    <row r="140" ht="22" customHeight="true"/>
    <row r="141" ht="22" customHeight="true"/>
    <row r="142" ht="22" customHeight="true"/>
    <row r="143" ht="22" customHeight="true"/>
    <row r="144" ht="22" customHeight="true"/>
    <row r="145" ht="22" customHeight="true"/>
    <row r="146" ht="22" customHeight="true"/>
    <row r="147" ht="22" customHeight="true"/>
    <row r="148" ht="22" customHeight="true"/>
    <row r="149" ht="22" customHeight="true"/>
    <row r="150" ht="22" customHeight="true"/>
  </sheetData>
  <sheetProtection formatCells="0" insertHyperlinks="0" autoFilter="0"/>
  <mergeCells count="5">
    <mergeCell ref="A1:I1"/>
    <mergeCell ref="C2:D2"/>
    <mergeCell ref="E2:I2"/>
    <mergeCell ref="A2:A3"/>
    <mergeCell ref="B2:B3"/>
  </mergeCells>
  <printOptions horizontalCentered="true"/>
  <pageMargins left="0.708333333333333" right="0.708333333333333" top="0.747916666666667" bottom="0.747916666666667" header="0.314583333333333" footer="0.314583333333333"/>
  <pageSetup paperSize="9" scale="55" firstPageNumber="6" fitToHeight="0" orientation="portrait" useFirstPageNumber="tru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WWO_wpscloud_20240509192954-652ac8f352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2总概算表</vt:lpstr>
      <vt:lpstr>3综合概算表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王荷</cp:lastModifiedBy>
  <dcterms:created xsi:type="dcterms:W3CDTF">2024-01-17T16:38:00Z</dcterms:created>
  <cp:lastPrinted>2024-01-17T09:07:00Z</cp:lastPrinted>
  <dcterms:modified xsi:type="dcterms:W3CDTF">2024-06-15T19:34:37Z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1C6BA4A257CD46859DAF686BA8113A52_12</vt:lpwstr>
  </property>
  <property fmtid="{D5CDD505-2E9C-101B-9397-08002B2CF9AE}" pid="3" name="KSOProductBuildVer">
    <vt:lpwstr>2052-11.8.2.10251</vt:lpwstr>
  </property>
</Properties>
</file>